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algaš\Desktop\ACER\Sačurov plocha\E mail\"/>
    </mc:Choice>
  </mc:AlternateContent>
  <bookViews>
    <workbookView xWindow="0" yWindow="0" windowWidth="18870" windowHeight="10335" activeTab="1"/>
  </bookViews>
  <sheets>
    <sheet name="Rekapitulácia stavby" sheetId="1" r:id="rId1"/>
    <sheet name="20170403 - Spevnená ploch..." sheetId="2" r:id="rId2"/>
  </sheets>
  <definedNames>
    <definedName name="_xlnm.Print_Titles" localSheetId="1">'20170403 - Spevnená ploch...'!$122:$122</definedName>
    <definedName name="_xlnm.Print_Titles" localSheetId="0">'Rekapitulácia stavby'!$85:$85</definedName>
    <definedName name="_xlnm.Print_Area" localSheetId="1">'20170403 - Spevnená ploch...'!$C$4:$Q$70,'20170403 - Spevnená ploch...'!$C$76:$Q$107,'20170403 - Spevnená ploch...'!$C$113:$Q$164</definedName>
    <definedName name="_xlnm.Print_Area" localSheetId="0">'Rekapitulácia stavby'!$C$4:$AP$70,'Rekapitulácia stavby'!$C$76:$AP$96</definedName>
  </definedNames>
  <calcPr calcId="162913"/>
</workbook>
</file>

<file path=xl/calcChain.xml><?xml version="1.0" encoding="utf-8"?>
<calcChain xmlns="http://schemas.openxmlformats.org/spreadsheetml/2006/main">
  <c r="Y157" i="2" l="1"/>
  <c r="Y156" i="2" s="1"/>
  <c r="W154" i="2"/>
  <c r="AA144" i="2"/>
  <c r="Y137" i="2"/>
  <c r="AA135" i="2"/>
  <c r="W135" i="2"/>
  <c r="Y133" i="2"/>
  <c r="W125" i="2"/>
  <c r="AY88" i="1"/>
  <c r="AX88" i="1"/>
  <c r="BI164" i="2"/>
  <c r="BH164" i="2"/>
  <c r="BG164" i="2"/>
  <c r="BE164" i="2"/>
  <c r="BK164" i="2"/>
  <c r="N164" i="2" s="1"/>
  <c r="BF164" i="2" s="1"/>
  <c r="BI163" i="2"/>
  <c r="BH163" i="2"/>
  <c r="BG163" i="2"/>
  <c r="BF163" i="2"/>
  <c r="BE163" i="2"/>
  <c r="N163" i="2"/>
  <c r="BK163" i="2"/>
  <c r="BI162" i="2"/>
  <c r="BH162" i="2"/>
  <c r="BG162" i="2"/>
  <c r="BE162" i="2"/>
  <c r="N162" i="2"/>
  <c r="BF162" i="2" s="1"/>
  <c r="BK162" i="2"/>
  <c r="BI161" i="2"/>
  <c r="BH161" i="2"/>
  <c r="BG161" i="2"/>
  <c r="BE161" i="2"/>
  <c r="BK161" i="2"/>
  <c r="N161" i="2" s="1"/>
  <c r="BF161" i="2" s="1"/>
  <c r="BI160" i="2"/>
  <c r="BH160" i="2"/>
  <c r="BG160" i="2"/>
  <c r="BE160" i="2"/>
  <c r="BK160" i="2"/>
  <c r="BK159" i="2" s="1"/>
  <c r="N159" i="2" s="1"/>
  <c r="N97" i="2" s="1"/>
  <c r="BI158" i="2"/>
  <c r="BH158" i="2"/>
  <c r="BG158" i="2"/>
  <c r="BF158" i="2"/>
  <c r="BE158" i="2"/>
  <c r="AA158" i="2"/>
  <c r="AA157" i="2" s="1"/>
  <c r="AA156" i="2" s="1"/>
  <c r="Y158" i="2"/>
  <c r="W158" i="2"/>
  <c r="W157" i="2" s="1"/>
  <c r="W156" i="2" s="1"/>
  <c r="BK158" i="2"/>
  <c r="BK157" i="2" s="1"/>
  <c r="N158" i="2"/>
  <c r="BI155" i="2"/>
  <c r="BH155" i="2"/>
  <c r="BG155" i="2"/>
  <c r="BF155" i="2"/>
  <c r="BE155" i="2"/>
  <c r="AA155" i="2"/>
  <c r="AA154" i="2" s="1"/>
  <c r="Y155" i="2"/>
  <c r="Y154" i="2" s="1"/>
  <c r="W155" i="2"/>
  <c r="BK155" i="2"/>
  <c r="BK154" i="2" s="1"/>
  <c r="N154" i="2" s="1"/>
  <c r="N94" i="2" s="1"/>
  <c r="N155" i="2"/>
  <c r="BI153" i="2"/>
  <c r="BH153" i="2"/>
  <c r="BG153" i="2"/>
  <c r="BE153" i="2"/>
  <c r="AA153" i="2"/>
  <c r="Y153" i="2"/>
  <c r="W153" i="2"/>
  <c r="BK153" i="2"/>
  <c r="N153" i="2"/>
  <c r="BF153" i="2" s="1"/>
  <c r="BI152" i="2"/>
  <c r="BH152" i="2"/>
  <c r="BG152" i="2"/>
  <c r="BE152" i="2"/>
  <c r="AA152" i="2"/>
  <c r="Y152" i="2"/>
  <c r="W152" i="2"/>
  <c r="BK152" i="2"/>
  <c r="N152" i="2"/>
  <c r="BF152" i="2" s="1"/>
  <c r="BI151" i="2"/>
  <c r="BH151" i="2"/>
  <c r="BG151" i="2"/>
  <c r="BE151" i="2"/>
  <c r="AA151" i="2"/>
  <c r="Y151" i="2"/>
  <c r="W151" i="2"/>
  <c r="BK151" i="2"/>
  <c r="N151" i="2"/>
  <c r="BF151" i="2" s="1"/>
  <c r="BI150" i="2"/>
  <c r="BH150" i="2"/>
  <c r="BG150" i="2"/>
  <c r="BE150" i="2"/>
  <c r="AA150" i="2"/>
  <c r="Y150" i="2"/>
  <c r="W150" i="2"/>
  <c r="BK150" i="2"/>
  <c r="N150" i="2"/>
  <c r="BF150" i="2" s="1"/>
  <c r="BI149" i="2"/>
  <c r="BH149" i="2"/>
  <c r="BG149" i="2"/>
  <c r="BE149" i="2"/>
  <c r="AA149" i="2"/>
  <c r="Y149" i="2"/>
  <c r="W149" i="2"/>
  <c r="BK149" i="2"/>
  <c r="N149" i="2"/>
  <c r="BF149" i="2" s="1"/>
  <c r="BI148" i="2"/>
  <c r="BH148" i="2"/>
  <c r="BG148" i="2"/>
  <c r="BE148" i="2"/>
  <c r="AA148" i="2"/>
  <c r="Y148" i="2"/>
  <c r="W148" i="2"/>
  <c r="BK148" i="2"/>
  <c r="N148" i="2"/>
  <c r="BF148" i="2" s="1"/>
  <c r="BI147" i="2"/>
  <c r="BH147" i="2"/>
  <c r="BG147" i="2"/>
  <c r="BE147" i="2"/>
  <c r="AA147" i="2"/>
  <c r="Y147" i="2"/>
  <c r="W147" i="2"/>
  <c r="BK147" i="2"/>
  <c r="N147" i="2"/>
  <c r="BF147" i="2" s="1"/>
  <c r="BI146" i="2"/>
  <c r="BH146" i="2"/>
  <c r="BG146" i="2"/>
  <c r="BE146" i="2"/>
  <c r="AA146" i="2"/>
  <c r="Y146" i="2"/>
  <c r="W146" i="2"/>
  <c r="BK146" i="2"/>
  <c r="N146" i="2"/>
  <c r="BF146" i="2" s="1"/>
  <c r="BI145" i="2"/>
  <c r="BH145" i="2"/>
  <c r="BG145" i="2"/>
  <c r="BE145" i="2"/>
  <c r="AA145" i="2"/>
  <c r="Y145" i="2"/>
  <c r="Y144" i="2" s="1"/>
  <c r="W145" i="2"/>
  <c r="W144" i="2" s="1"/>
  <c r="BK145" i="2"/>
  <c r="BK144" i="2" s="1"/>
  <c r="N144" i="2" s="1"/>
  <c r="N93" i="2" s="1"/>
  <c r="N145" i="2"/>
  <c r="BF145" i="2" s="1"/>
  <c r="BI143" i="2"/>
  <c r="BH143" i="2"/>
  <c r="BG143" i="2"/>
  <c r="BF143" i="2"/>
  <c r="BE143" i="2"/>
  <c r="AA143" i="2"/>
  <c r="Y143" i="2"/>
  <c r="W143" i="2"/>
  <c r="BK143" i="2"/>
  <c r="N143" i="2"/>
  <c r="BI142" i="2"/>
  <c r="BH142" i="2"/>
  <c r="BG142" i="2"/>
  <c r="BE142" i="2"/>
  <c r="AA142" i="2"/>
  <c r="Y142" i="2"/>
  <c r="W142" i="2"/>
  <c r="BK142" i="2"/>
  <c r="N142" i="2"/>
  <c r="BF142" i="2" s="1"/>
  <c r="BI141" i="2"/>
  <c r="BH141" i="2"/>
  <c r="BG141" i="2"/>
  <c r="BE141" i="2"/>
  <c r="AA141" i="2"/>
  <c r="Y141" i="2"/>
  <c r="W141" i="2"/>
  <c r="BK141" i="2"/>
  <c r="N141" i="2"/>
  <c r="BF141" i="2" s="1"/>
  <c r="BI140" i="2"/>
  <c r="BH140" i="2"/>
  <c r="BG140" i="2"/>
  <c r="BF140" i="2"/>
  <c r="BE140" i="2"/>
  <c r="AA140" i="2"/>
  <c r="Y140" i="2"/>
  <c r="W140" i="2"/>
  <c r="BK140" i="2"/>
  <c r="N140" i="2"/>
  <c r="BI139" i="2"/>
  <c r="BH139" i="2"/>
  <c r="BG139" i="2"/>
  <c r="BE139" i="2"/>
  <c r="AA139" i="2"/>
  <c r="Y139" i="2"/>
  <c r="W139" i="2"/>
  <c r="BK139" i="2"/>
  <c r="N139" i="2"/>
  <c r="BF139" i="2" s="1"/>
  <c r="BI138" i="2"/>
  <c r="BH138" i="2"/>
  <c r="BG138" i="2"/>
  <c r="BE138" i="2"/>
  <c r="AA138" i="2"/>
  <c r="AA137" i="2" s="1"/>
  <c r="Y138" i="2"/>
  <c r="W138" i="2"/>
  <c r="W137" i="2" s="1"/>
  <c r="BK138" i="2"/>
  <c r="BK137" i="2" s="1"/>
  <c r="N137" i="2" s="1"/>
  <c r="N92" i="2" s="1"/>
  <c r="N138" i="2"/>
  <c r="BF138" i="2" s="1"/>
  <c r="BI136" i="2"/>
  <c r="BH136" i="2"/>
  <c r="BG136" i="2"/>
  <c r="BE136" i="2"/>
  <c r="AA136" i="2"/>
  <c r="Y136" i="2"/>
  <c r="Y135" i="2" s="1"/>
  <c r="W136" i="2"/>
  <c r="BK136" i="2"/>
  <c r="BK135" i="2" s="1"/>
  <c r="N135" i="2" s="1"/>
  <c r="N91" i="2" s="1"/>
  <c r="N136" i="2"/>
  <c r="BF136" i="2" s="1"/>
  <c r="BI134" i="2"/>
  <c r="BH134" i="2"/>
  <c r="BG134" i="2"/>
  <c r="BF134" i="2"/>
  <c r="BE134" i="2"/>
  <c r="AA134" i="2"/>
  <c r="AA133" i="2" s="1"/>
  <c r="Y134" i="2"/>
  <c r="W134" i="2"/>
  <c r="W133" i="2" s="1"/>
  <c r="BK134" i="2"/>
  <c r="BK133" i="2" s="1"/>
  <c r="N133" i="2" s="1"/>
  <c r="N90" i="2" s="1"/>
  <c r="N134" i="2"/>
  <c r="BI132" i="2"/>
  <c r="BH132" i="2"/>
  <c r="BG132" i="2"/>
  <c r="BE132" i="2"/>
  <c r="AA132" i="2"/>
  <c r="Y132" i="2"/>
  <c r="W132" i="2"/>
  <c r="BK132" i="2"/>
  <c r="N132" i="2"/>
  <c r="BF132" i="2" s="1"/>
  <c r="BI131" i="2"/>
  <c r="BH131" i="2"/>
  <c r="BG131" i="2"/>
  <c r="BE131" i="2"/>
  <c r="AA131" i="2"/>
  <c r="Y131" i="2"/>
  <c r="W131" i="2"/>
  <c r="BK131" i="2"/>
  <c r="N131" i="2"/>
  <c r="BF131" i="2" s="1"/>
  <c r="BI130" i="2"/>
  <c r="BH130" i="2"/>
  <c r="BG130" i="2"/>
  <c r="BE130" i="2"/>
  <c r="AA130" i="2"/>
  <c r="Y130" i="2"/>
  <c r="W130" i="2"/>
  <c r="BK130" i="2"/>
  <c r="N130" i="2"/>
  <c r="BF130" i="2" s="1"/>
  <c r="BI129" i="2"/>
  <c r="BH129" i="2"/>
  <c r="BG129" i="2"/>
  <c r="BE129" i="2"/>
  <c r="AA129" i="2"/>
  <c r="Y129" i="2"/>
  <c r="W129" i="2"/>
  <c r="BK129" i="2"/>
  <c r="N129" i="2"/>
  <c r="BF129" i="2" s="1"/>
  <c r="BI128" i="2"/>
  <c r="BH128" i="2"/>
  <c r="BG128" i="2"/>
  <c r="BE128" i="2"/>
  <c r="AA128" i="2"/>
  <c r="Y128" i="2"/>
  <c r="W128" i="2"/>
  <c r="BK128" i="2"/>
  <c r="N128" i="2"/>
  <c r="BF128" i="2" s="1"/>
  <c r="BI127" i="2"/>
  <c r="BH127" i="2"/>
  <c r="BG127" i="2"/>
  <c r="BE127" i="2"/>
  <c r="AA127" i="2"/>
  <c r="Y127" i="2"/>
  <c r="W127" i="2"/>
  <c r="BK127" i="2"/>
  <c r="BK125" i="2" s="1"/>
  <c r="N127" i="2"/>
  <c r="BF127" i="2" s="1"/>
  <c r="BI126" i="2"/>
  <c r="BH126" i="2"/>
  <c r="BG126" i="2"/>
  <c r="BE126" i="2"/>
  <c r="M31" i="2" s="1"/>
  <c r="AV88" i="1" s="1"/>
  <c r="AA126" i="2"/>
  <c r="AA125" i="2" s="1"/>
  <c r="Y126" i="2"/>
  <c r="Y125" i="2" s="1"/>
  <c r="W126" i="2"/>
  <c r="BK126" i="2"/>
  <c r="N126" i="2"/>
  <c r="BF126" i="2" s="1"/>
  <c r="M120" i="2"/>
  <c r="M119" i="2"/>
  <c r="F119" i="2"/>
  <c r="M117" i="2"/>
  <c r="F117" i="2"/>
  <c r="F115" i="2"/>
  <c r="BI105" i="2"/>
  <c r="BH105" i="2"/>
  <c r="BG105" i="2"/>
  <c r="BE105" i="2"/>
  <c r="BI104" i="2"/>
  <c r="BH104" i="2"/>
  <c r="BG104" i="2"/>
  <c r="BE104" i="2"/>
  <c r="BI103" i="2"/>
  <c r="BH103" i="2"/>
  <c r="BG103" i="2"/>
  <c r="BE103" i="2"/>
  <c r="BI102" i="2"/>
  <c r="BH102" i="2"/>
  <c r="BG102" i="2"/>
  <c r="BE102" i="2"/>
  <c r="BI101" i="2"/>
  <c r="BH101" i="2"/>
  <c r="BG101" i="2"/>
  <c r="BE101" i="2"/>
  <c r="BI100" i="2"/>
  <c r="H35" i="2" s="1"/>
  <c r="BD88" i="1" s="1"/>
  <c r="BD87" i="1" s="1"/>
  <c r="W35" i="1" s="1"/>
  <c r="BH100" i="2"/>
  <c r="H34" i="2" s="1"/>
  <c r="BC88" i="1" s="1"/>
  <c r="BC87" i="1" s="1"/>
  <c r="BG100" i="2"/>
  <c r="H33" i="2" s="1"/>
  <c r="BB88" i="1" s="1"/>
  <c r="BB87" i="1" s="1"/>
  <c r="BE100" i="2"/>
  <c r="H31" i="2" s="1"/>
  <c r="AZ88" i="1" s="1"/>
  <c r="AZ87" i="1" s="1"/>
  <c r="M83" i="2"/>
  <c r="F83" i="2"/>
  <c r="M82" i="2"/>
  <c r="F82" i="2"/>
  <c r="M80" i="2"/>
  <c r="F80" i="2"/>
  <c r="F78" i="2"/>
  <c r="O14" i="2"/>
  <c r="E14" i="2"/>
  <c r="F120" i="2" s="1"/>
  <c r="O13" i="2"/>
  <c r="O8" i="2"/>
  <c r="CK94" i="1"/>
  <c r="CJ94" i="1"/>
  <c r="CI94" i="1"/>
  <c r="CC94" i="1"/>
  <c r="CH94" i="1"/>
  <c r="CB94" i="1"/>
  <c r="CG94" i="1"/>
  <c r="CA94" i="1"/>
  <c r="CF94" i="1"/>
  <c r="BZ94" i="1"/>
  <c r="CE94" i="1"/>
  <c r="CK93" i="1"/>
  <c r="CJ93" i="1"/>
  <c r="CI93" i="1"/>
  <c r="CC93" i="1"/>
  <c r="CH93" i="1"/>
  <c r="CB93" i="1"/>
  <c r="CG93" i="1"/>
  <c r="CA93" i="1"/>
  <c r="CF93" i="1"/>
  <c r="BZ93" i="1"/>
  <c r="CE93" i="1"/>
  <c r="CK92" i="1"/>
  <c r="CJ92" i="1"/>
  <c r="CI92" i="1"/>
  <c r="CC92" i="1"/>
  <c r="CH92" i="1"/>
  <c r="CB92" i="1"/>
  <c r="CG92" i="1"/>
  <c r="CA92" i="1"/>
  <c r="CF92" i="1"/>
  <c r="BZ92" i="1"/>
  <c r="CE92" i="1"/>
  <c r="CK91" i="1"/>
  <c r="CJ91" i="1"/>
  <c r="CI91" i="1"/>
  <c r="CH91" i="1"/>
  <c r="CG91" i="1"/>
  <c r="CF91" i="1"/>
  <c r="BZ91" i="1"/>
  <c r="CE91" i="1"/>
  <c r="AM83" i="1"/>
  <c r="L83" i="1"/>
  <c r="AM82" i="1"/>
  <c r="L82" i="1"/>
  <c r="AM80" i="1"/>
  <c r="L80" i="1"/>
  <c r="L78" i="1"/>
  <c r="L77" i="1"/>
  <c r="W33" i="1" l="1"/>
  <c r="AX87" i="1"/>
  <c r="W34" i="1"/>
  <c r="AY87" i="1"/>
  <c r="Y124" i="2"/>
  <c r="Y123" i="2" s="1"/>
  <c r="N157" i="2"/>
  <c r="N96" i="2" s="1"/>
  <c r="BK156" i="2"/>
  <c r="N156" i="2" s="1"/>
  <c r="N95" i="2" s="1"/>
  <c r="AA124" i="2"/>
  <c r="AA123" i="2" s="1"/>
  <c r="W124" i="2"/>
  <c r="W123" i="2" s="1"/>
  <c r="AU88" i="1" s="1"/>
  <c r="AU87" i="1" s="1"/>
  <c r="N125" i="2"/>
  <c r="N89" i="2" s="1"/>
  <c r="BK124" i="2"/>
  <c r="AV87" i="1"/>
  <c r="N160" i="2"/>
  <c r="BF160" i="2" s="1"/>
  <c r="N124" i="2" l="1"/>
  <c r="N88" i="2" s="1"/>
  <c r="BK123" i="2"/>
  <c r="N123" i="2" s="1"/>
  <c r="N87" i="2" s="1"/>
  <c r="M26" i="2" l="1"/>
  <c r="N105" i="2"/>
  <c r="BF105" i="2" s="1"/>
  <c r="N104" i="2"/>
  <c r="BF104" i="2" s="1"/>
  <c r="N103" i="2"/>
  <c r="BF103" i="2" s="1"/>
  <c r="N102" i="2"/>
  <c r="BF102" i="2" s="1"/>
  <c r="N101" i="2"/>
  <c r="BF101" i="2" s="1"/>
  <c r="N100" i="2"/>
  <c r="N99" i="2" l="1"/>
  <c r="BF100" i="2"/>
  <c r="M32" i="2" l="1"/>
  <c r="AW88" i="1" s="1"/>
  <c r="AT88" i="1" s="1"/>
  <c r="H32" i="2"/>
  <c r="BA88" i="1" s="1"/>
  <c r="BA87" i="1" s="1"/>
  <c r="M27" i="2"/>
  <c r="L107" i="2"/>
  <c r="AS88" i="1" l="1"/>
  <c r="AS87" i="1" s="1"/>
  <c r="M29" i="2"/>
  <c r="AW87" i="1"/>
  <c r="W32" i="1"/>
  <c r="AK32" i="1" l="1"/>
  <c r="AT87" i="1"/>
  <c r="AG88" i="1"/>
  <c r="L37" i="2"/>
  <c r="AG87" i="1" l="1"/>
  <c r="AN88" i="1"/>
  <c r="AG91" i="1" l="1"/>
  <c r="AG94" i="1"/>
  <c r="AK26" i="1"/>
  <c r="AG93" i="1"/>
  <c r="AG92" i="1"/>
  <c r="AN87" i="1"/>
  <c r="CD94" i="1" l="1"/>
  <c r="AV94" i="1"/>
  <c r="BY94" i="1" s="1"/>
  <c r="CD92" i="1"/>
  <c r="AV92" i="1"/>
  <c r="BY92" i="1" s="1"/>
  <c r="AV93" i="1"/>
  <c r="BY93" i="1" s="1"/>
  <c r="CD93" i="1"/>
  <c r="CD91" i="1"/>
  <c r="W31" i="1" s="1"/>
  <c r="AG90" i="1"/>
  <c r="AV91" i="1"/>
  <c r="BY91" i="1" s="1"/>
  <c r="AN94" i="1" l="1"/>
  <c r="AK31" i="1"/>
  <c r="AN91" i="1"/>
  <c r="AN93" i="1"/>
  <c r="AK27" i="1"/>
  <c r="AK29" i="1" s="1"/>
  <c r="AK37" i="1" s="1"/>
  <c r="AG96" i="1"/>
  <c r="AN92" i="1"/>
  <c r="AN90" i="1" l="1"/>
  <c r="AN96" i="1" s="1"/>
</calcChain>
</file>

<file path=xl/sharedStrings.xml><?xml version="1.0" encoding="utf-8"?>
<sst xmlns="http://schemas.openxmlformats.org/spreadsheetml/2006/main" count="781" uniqueCount="250">
  <si>
    <t>2012</t>
  </si>
  <si>
    <t>Hárok obsahuje:</t>
  </si>
  <si>
    <t>1) Súhrnný list stavby</t>
  </si>
  <si>
    <t>2) Rekapitulácia objektov</t>
  </si>
  <si>
    <t>2.0</t>
  </si>
  <si>
    <t/>
  </si>
  <si>
    <t>False</t>
  </si>
  <si>
    <t>optimalizované pre tlač zostáv vo formáte A4 - na výšku</t>
  </si>
  <si>
    <t>&gt;&gt;  skryté stĺpce  &lt;&lt;</t>
  </si>
  <si>
    <t>0,001</t>
  </si>
  <si>
    <t>20</t>
  </si>
  <si>
    <t>SÚHRNNÝ LIST STAVBY</t>
  </si>
  <si>
    <t>v ---  nižšie sa nachádzajú doplnkové a pomocné údaje k zostavám  --- v</t>
  </si>
  <si>
    <t>Návod na vyplnenie</t>
  </si>
  <si>
    <t>Kód:</t>
  </si>
  <si>
    <t>20170403</t>
  </si>
  <si>
    <t>Meniť je možné iba bunky so žltým podfarbením!_x000D_
_x000D_
1) na prvom liste Rekapitulácie stavby vyplňte v zostave_x000D_
_x000D_
    a) Súhrnný list_x000D_
       - údaje o Zhotoviteľovi_x000D_
         (prenesú sa do ostatných zostáv aj v iných listoch)_x000D_
_x000D_
    b) Rekapitulácia objektov_x000D_
       - potrebné Ostatné náklady_x000D_
_x000D_
2) na vybraných listoch vyplňte v zostave_x000D_
_x000D_
    a) Krycí list_x000D_
       - údaje o Zhotoviteľovi, pokiaľ sa líšia od údajov o Zhotoviteľovi na Súhrnnom liste_x000D_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</si>
  <si>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</si>
  <si>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Spevnená plocha pred ZŠ, Sačurov</t>
  </si>
  <si>
    <t>JKSO:</t>
  </si>
  <si>
    <t>KS:</t>
  </si>
  <si>
    <t>Miesto:</t>
  </si>
  <si>
    <t xml:space="preserve"> </t>
  </si>
  <si>
    <t>Dátum:</t>
  </si>
  <si>
    <t>24. 4. 2017</t>
  </si>
  <si>
    <t>Objednávateľ:</t>
  </si>
  <si>
    <t>IČO:</t>
  </si>
  <si>
    <t>Obec Sačurov</t>
  </si>
  <si>
    <t>IČO DPH:</t>
  </si>
  <si>
    <t>Zhotoviteľ:</t>
  </si>
  <si>
    <t>Vyplň údaj</t>
  </si>
  <si>
    <t>Projektant:</t>
  </si>
  <si>
    <t>Ing. Juraj Danko, Trebišov</t>
  </si>
  <si>
    <t>True</t>
  </si>
  <si>
    <t>0,01</t>
  </si>
  <si>
    <t>Spracovateľ:</t>
  </si>
  <si>
    <t>Ing. Juraj Danko</t>
  </si>
  <si>
    <t>Poznámka:</t>
  </si>
  <si>
    <t>Náklady z rozpočtov</t>
  </si>
  <si>
    <t>Ostatné náklady zo súhrnného listu</t>
  </si>
  <si>
    <t>Cena bez DPH</t>
  </si>
  <si>
    <t>DPH</t>
  </si>
  <si>
    <t>základná</t>
  </si>
  <si>
    <t>z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</si>
  <si>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</si>
  <si>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</si>
  <si>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</si>
  <si>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</si>
  <si>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</si>
  <si>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</si>
  <si>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</si>
  <si>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</si>
  <si>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</si>
  <si>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</si>
  <si>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</si>
  <si>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</si>
  <si>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</si>
  <si>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</si>
  <si>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</si>
  <si>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</si>
  <si>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Objekt</t>
  </si>
  <si>
    <t>Cena bez DPH [EUR]</t>
  </si>
  <si>
    <t>Cena s DPH [EUR]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</si>
  <si>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</si>
  <si>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</si>
  <si>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</si>
  <si>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</si>
  <si>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</si>
  <si>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</si>
  <si>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</si>
  <si>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</si>
  <si>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</si>
  <si>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</si>
  <si>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</si>
  <si>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</si>
  <si>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1) Náklady z rozpočtov</t>
  </si>
  <si>
    <t>D</t>
  </si>
  <si>
    <t>0</t>
  </si>
  <si>
    <t>IMPORT</t>
  </si>
  <si>
    <t>{94d18fa9-9cb8-425a-b076-c445dd157b6d}</t>
  </si>
  <si>
    <t>{00000000-0000-0000-0000-000000000000}</t>
  </si>
  <si>
    <t>/</t>
  </si>
  <si>
    <t>1</t>
  </si>
  <si>
    <t>###NOINSERT###</t>
  </si>
  <si>
    <t>2) Ostatné náklady zo súhrnného listu</t>
  </si>
  <si>
    <t>Percent. zadanie_x000D_
[% nákladov rozpočtu]</t>
  </si>
  <si>
    <t>Zaradenie nákladov</t>
  </si>
  <si>
    <t>Ostatné náklady</t>
  </si>
  <si>
    <t>stavebná časť</t>
  </si>
  <si>
    <t>OSTATNENAKLADY</t>
  </si>
  <si>
    <t>Vyplň vlastné</t>
  </si>
  <si>
    <t>OSTATNENAKLADYVLASTNE</t>
  </si>
  <si>
    <t>Celkové náklady za stavbu 1) + 2)</t>
  </si>
  <si>
    <t>1) Krycí list rozpočtu</t>
  </si>
  <si>
    <t>2) Rekapitulácia rozpočtu</t>
  </si>
  <si>
    <t>3) Rozpočet</t>
  </si>
  <si>
    <t>Späť na hárok:</t>
  </si>
  <si>
    <t>Rekapitulácia stavby</t>
  </si>
  <si>
    <t>KRYCÍ LIST ROZPOČTU</t>
  </si>
  <si>
    <t>Náklady z rozpočtu</t>
  </si>
  <si>
    <t>REKAPITULÁCIA ROZPOČTU</t>
  </si>
  <si>
    <t>Kód - Popis</t>
  </si>
  <si>
    <t>Cena celkom [EUR]</t>
  </si>
  <si>
    <t>1) 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</si>
  <si>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</si>
  <si>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</si>
  <si>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</si>
  <si>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</si>
  <si>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4 - Vodorovné konštrukcie</t>
  </si>
  <si>
    <t xml:space="preserve">    5 - Komunikácie</t>
  </si>
  <si>
    <t xml:space="preserve">    9 - Ostatné konštrukcie a práce-búranie</t>
  </si>
  <si>
    <t xml:space="preserve">    99 - Presun hmôt HSV</t>
  </si>
  <si>
    <t>PSV - Práce a dodávky PSV</t>
  </si>
  <si>
    <t xml:space="preserve">    721 - Zdravotech. vnútorná kanalizácia</t>
  </si>
  <si>
    <t>VP -   Práce naviac</t>
  </si>
  <si>
    <t>2) Ostatné náklady</t>
  </si>
  <si>
    <t>GZS</t>
  </si>
  <si>
    <t>VRN</t>
  </si>
  <si>
    <t>2</t>
  </si>
  <si>
    <t>Projektové práce</t>
  </si>
  <si>
    <t>Sťažené podmienky</t>
  </si>
  <si>
    <t>Vplyv prostredia</t>
  </si>
  <si>
    <t>Iné VRN</t>
  </si>
  <si>
    <t>Kompletačná činnosť</t>
  </si>
  <si>
    <t>KOMPLETACNA</t>
  </si>
  <si>
    <t>ROZPOČET</t>
  </si>
  <si>
    <t>PČ</t>
  </si>
  <si>
    <t>Typ</t>
  </si>
  <si>
    <t>Popis</t>
  </si>
  <si>
    <t>MJ</t>
  </si>
  <si>
    <t>Množstvo</t>
  </si>
  <si>
    <t>J.cena [EUR]</t>
  </si>
  <si>
    <t>Poznámka</t>
  </si>
  <si>
    <t>J. Nh [h]</t>
  </si>
  <si>
    <t>Nh celkom [h]</t>
  </si>
  <si>
    <t>J. hmotnosť_x000D_
[t]</t>
  </si>
  <si>
    <t>Hmotnosť_x000D_
celkom [t]</t>
  </si>
  <si>
    <t>J. suť [t]</t>
  </si>
  <si>
    <t>Suť Celkom [t]</t>
  </si>
  <si>
    <t>ROZPOCET</t>
  </si>
  <si>
    <t>K</t>
  </si>
  <si>
    <t>113107131</t>
  </si>
  <si>
    <t>Odstránenie krytu v ploche do 200 m2 z betónu prostého, hr. vrstvy do 150 mm,  -0,22500t</t>
  </si>
  <si>
    <t>m2</t>
  </si>
  <si>
    <t>4</t>
  </si>
  <si>
    <t>1822602170</t>
  </si>
  <si>
    <t>113107142</t>
  </si>
  <si>
    <t>Odstránenie krytu asfaltového v ploche do 200 m2, hr. nad 50 do 100 mm,  -0,18100t</t>
  </si>
  <si>
    <t>-1130846985</t>
  </si>
  <si>
    <t>3</t>
  </si>
  <si>
    <t>113206111</t>
  </si>
  <si>
    <t>Vytrhanie obrúb betónových, s vybúraním lôžka, z krajníkov alebo obrubníkov stojatých,  -0,14500t</t>
  </si>
  <si>
    <t>m</t>
  </si>
  <si>
    <t>-2136399986</t>
  </si>
  <si>
    <t>113307121</t>
  </si>
  <si>
    <t>Odstránenie podkladu v ploche do 200 m2 z kameniva hrubého drveného, hr. do 100 mm,  -0,13000t</t>
  </si>
  <si>
    <t>1183156930</t>
  </si>
  <si>
    <t>5</t>
  </si>
  <si>
    <t>132211101</t>
  </si>
  <si>
    <t>Hĺbenie rýh šírky do 600 mm v  hornine tr.3 súdržných - ručným náradím</t>
  </si>
  <si>
    <t>m3</t>
  </si>
  <si>
    <t>-1942692723</t>
  </si>
  <si>
    <t>6</t>
  </si>
  <si>
    <t>132211119</t>
  </si>
  <si>
    <t>Príplatok za lepivosť pri hĺbení rýh š do 600 mm ručným náradím v hornine tr. 3</t>
  </si>
  <si>
    <t>-656707375</t>
  </si>
  <si>
    <t>7</t>
  </si>
  <si>
    <t>174101001</t>
  </si>
  <si>
    <t>Zásyp sypaninou so zhutnením jám, šachiet, rýh, zárezov alebo okolo objektov do 100 m3</t>
  </si>
  <si>
    <t>34800576</t>
  </si>
  <si>
    <t>8</t>
  </si>
  <si>
    <t>271533001</t>
  </si>
  <si>
    <t>Násyp pod základové  konštrukcie so zhutnením z  kameniva hrubého drveného fr.32-63 mm</t>
  </si>
  <si>
    <t>1381071991</t>
  </si>
  <si>
    <t>25</t>
  </si>
  <si>
    <t>451573111</t>
  </si>
  <si>
    <t>Lôžko pod potrubie, stoky a drobné objekty, v otvorenom výkope z piesku a štrkopiesku do 63 mm</t>
  </si>
  <si>
    <t>233750855</t>
  </si>
  <si>
    <t>9</t>
  </si>
  <si>
    <t>566902162</t>
  </si>
  <si>
    <t>Vyspravenie podkladu po prekopoch plochy do 15 m2 podkladovým betónom PB I tr. C 20/25 hr. 150 mm</t>
  </si>
  <si>
    <t>1436414100</t>
  </si>
  <si>
    <t>10</t>
  </si>
  <si>
    <t>577144131</t>
  </si>
  <si>
    <t>Asfaltový betón vrstva obrusná AC 8 O v pruhu š. do 3 m z modifik. asfaltu tr. II, po zhutnení hr. 50 mm</t>
  </si>
  <si>
    <t>1241665182</t>
  </si>
  <si>
    <t>11</t>
  </si>
  <si>
    <t>597962127</t>
  </si>
  <si>
    <t>Montáž uzavretého žľabu BGU, SV 100, do lôžka z betónu prostého tr. C 16/20</t>
  </si>
  <si>
    <t>-518614947</t>
  </si>
  <si>
    <t>12</t>
  </si>
  <si>
    <t>M</t>
  </si>
  <si>
    <t>5923001001</t>
  </si>
  <si>
    <t>BGU Univerzálny žľab NW 100, č. 0, bez spádu</t>
  </si>
  <si>
    <t>ks</t>
  </si>
  <si>
    <t>1472009126</t>
  </si>
  <si>
    <t>13</t>
  </si>
  <si>
    <t>5923001005</t>
  </si>
  <si>
    <t>Môstkový rošt NW 100, 1000/155/3, SW 9/80, tr. A 15 kN, pozinkovaný (BGF, BGU, BG-FA)</t>
  </si>
  <si>
    <t>-1179047762</t>
  </si>
  <si>
    <t>14</t>
  </si>
  <si>
    <t>5923002351</t>
  </si>
  <si>
    <t>BG-SV Spojovací materiál pre mriežkový rošt</t>
  </si>
  <si>
    <t>-744468084</t>
  </si>
  <si>
    <t>15</t>
  </si>
  <si>
    <t>916561111</t>
  </si>
  <si>
    <t>Osadenie záhonového alebo parkového obrubníka betón., do lôžka z bet. pros. tr. C 12/15 s bočnou oporou</t>
  </si>
  <si>
    <t>-146289187</t>
  </si>
  <si>
    <t>16</t>
  </si>
  <si>
    <t>919735112</t>
  </si>
  <si>
    <t>Rezanie existujúceho asfaltového krytu alebo podkladu hĺbky nad 50 do 100 mm</t>
  </si>
  <si>
    <t>1602687486</t>
  </si>
  <si>
    <t>17</t>
  </si>
  <si>
    <t>919735123</t>
  </si>
  <si>
    <t>Rezanie existujúceho betónového krytu alebo podkladu hĺbky nad 100 do 150 mm</t>
  </si>
  <si>
    <t>294121963</t>
  </si>
  <si>
    <t>18</t>
  </si>
  <si>
    <t>971024451</t>
  </si>
  <si>
    <t>Vybúranie otvoru v murive kamennom alebo zmiešanom plochy do 0, 25 m2, hr. do 450mm,  -0,24800t</t>
  </si>
  <si>
    <t>98060129</t>
  </si>
  <si>
    <t>19</t>
  </si>
  <si>
    <t>979081111</t>
  </si>
  <si>
    <t>Odvoz sutiny a vybúraných hmôt na skládku do 1 km</t>
  </si>
  <si>
    <t>t</t>
  </si>
  <si>
    <t>-1183173723</t>
  </si>
  <si>
    <t>979081121</t>
  </si>
  <si>
    <t>Odvoz sutiny a vybúraných hmôt na skládku za každý ďalší 1 km</t>
  </si>
  <si>
    <t>-12143115</t>
  </si>
  <si>
    <t>21</t>
  </si>
  <si>
    <t>979082111</t>
  </si>
  <si>
    <t>Vnútrostavenisková doprava sutiny a vybúraných hmôt do 10 m</t>
  </si>
  <si>
    <t>2130250872</t>
  </si>
  <si>
    <t>22</t>
  </si>
  <si>
    <t>979082121</t>
  </si>
  <si>
    <t>Vnútrostavenisková doprava sutiny a vybúraných hmôt za každých ďalších 5 m</t>
  </si>
  <si>
    <t>-1837628827</t>
  </si>
  <si>
    <t>23</t>
  </si>
  <si>
    <t>979089612</t>
  </si>
  <si>
    <t>Poplatok za skladovanie - iné odpady zo stavieb a demolácií (17 09), ostatné</t>
  </si>
  <si>
    <t>-751631714</t>
  </si>
  <si>
    <t>24</t>
  </si>
  <si>
    <t>998225111</t>
  </si>
  <si>
    <t>Presun hmôt pre pozemnú komunikáciu a letisko s krytom asfaltovým akejkoľvek dĺžky objektu</t>
  </si>
  <si>
    <t>2049415170</t>
  </si>
  <si>
    <t>26</t>
  </si>
  <si>
    <t>721171109</t>
  </si>
  <si>
    <t>Potrubie z PVC - U odpadové ležaté hrdlové D 110x2, 2</t>
  </si>
  <si>
    <t>198360259</t>
  </si>
  <si>
    <t>VP - Práce naviac</t>
  </si>
  <si>
    <t>PN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</si>
</sst>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sz val="8"/>
      <color rgb="FF3366FF"/>
      <name val="Trebuchet MS"/>
    </font>
    <font>
      <b/>
      <sz val="16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sz val="10"/>
      <color rgb="FF464646"/>
      <name val="Trebuchet MS"/>
    </font>
    <font>
      <b/>
      <sz val="10"/>
      <name val="Trebuchet MS"/>
    </font>
    <font>
      <b/>
      <sz val="10"/>
      <color rgb="FF464646"/>
      <name val="Trebuchet MS"/>
    </font>
    <font>
      <sz val="10"/>
      <color rgb="FF969696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sz val="11"/>
      <color rgb="FF969696"/>
      <name val="Trebuchet MS"/>
    </font>
    <font>
      <b/>
      <sz val="12"/>
      <color rgb="FF800000"/>
      <name val="Trebuchet MS"/>
    </font>
    <font>
      <b/>
      <sz val="12"/>
      <color rgb="FF800000"/>
      <name val="Trebuchet MS"/>
    </font>
    <font>
      <b/>
      <sz val="8"/>
      <color rgb="FF800000"/>
      <name val="Trebuchet MS"/>
    </font>
    <font>
      <sz val="9"/>
      <color rgb="FF000000"/>
      <name val="Trebuchet MS"/>
    </font>
    <font>
      <sz val="8"/>
      <color rgb="FF960000"/>
      <name val="Trebuchet MS"/>
    </font>
    <font>
      <b/>
      <sz val="8"/>
      <name val="Trebuchet MS"/>
    </font>
    <font>
      <i/>
      <sz val="8"/>
      <color rgb="FF0000FF"/>
      <name val="Trebuchet MS"/>
    </font>
    <font>
      <u/>
      <sz val="11"/>
      <color theme="10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5" fillId="0" borderId="0" applyNumberFormat="0" applyFill="0" applyBorder="0" applyAlignment="0" applyProtection="0"/>
  </cellStyleXfs>
  <cellXfs count="260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2" borderId="0" xfId="0" applyFont="1" applyFill="1" applyAlignment="1" applyProtection="1">
      <alignment horizontal="left" vertical="center"/>
    </xf>
    <xf numFmtId="0" fontId="9" fillId="2" borderId="0" xfId="0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left" vertical="center"/>
    </xf>
    <xf numFmtId="0" fontId="11" fillId="2" borderId="0" xfId="1" applyFont="1" applyFill="1" applyAlignment="1" applyProtection="1">
      <alignment vertical="center"/>
    </xf>
    <xf numFmtId="0" fontId="0" fillId="2" borderId="0" xfId="0" applyFill="1"/>
    <xf numFmtId="0" fontId="8" fillId="2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0" fillId="0" borderId="0" xfId="0" applyBorder="1"/>
    <xf numFmtId="0" fontId="15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15" fillId="0" borderId="0" xfId="0" applyFont="1" applyBorder="1" applyAlignment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17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8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0" fillId="5" borderId="0" xfId="0" applyFont="1" applyFill="1" applyBorder="1" applyAlignment="1">
      <alignment vertical="center"/>
    </xf>
    <xf numFmtId="0" fontId="3" fillId="5" borderId="8" xfId="0" applyFont="1" applyFill="1" applyBorder="1" applyAlignment="1">
      <alignment horizontal="left" vertical="center"/>
    </xf>
    <xf numFmtId="0" fontId="0" fillId="5" borderId="9" xfId="0" applyFont="1" applyFill="1" applyBorder="1" applyAlignment="1">
      <alignment vertical="center"/>
    </xf>
    <xf numFmtId="0" fontId="3" fillId="5" borderId="9" xfId="0" applyFont="1" applyFill="1" applyBorder="1" applyAlignment="1">
      <alignment horizontal="center" vertical="center"/>
    </xf>
    <xf numFmtId="0" fontId="19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2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2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6" borderId="9" xfId="0" applyFont="1" applyFill="1" applyBorder="1" applyAlignment="1">
      <alignment vertical="center"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4" fontId="22" fillId="0" borderId="14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166" fontId="22" fillId="0" borderId="0" xfId="0" applyNumberFormat="1" applyFont="1" applyBorder="1" applyAlignment="1">
      <alignment vertical="center"/>
    </xf>
    <xf numFmtId="4" fontId="22" fillId="0" borderId="15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4" fillId="0" borderId="0" xfId="1" applyFont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4" fontId="27" fillId="0" borderId="16" xfId="0" applyNumberFormat="1" applyFont="1" applyBorder="1" applyAlignment="1">
      <alignment vertical="center"/>
    </xf>
    <xf numFmtId="4" fontId="27" fillId="0" borderId="17" xfId="0" applyNumberFormat="1" applyFont="1" applyBorder="1" applyAlignment="1">
      <alignment vertical="center"/>
    </xf>
    <xf numFmtId="166" fontId="27" fillId="0" borderId="17" xfId="0" applyNumberFormat="1" applyFont="1" applyBorder="1" applyAlignment="1">
      <alignment vertical="center"/>
    </xf>
    <xf numFmtId="4" fontId="27" fillId="0" borderId="18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164" fontId="20" fillId="4" borderId="11" xfId="0" applyNumberFormat="1" applyFont="1" applyFill="1" applyBorder="1" applyAlignment="1" applyProtection="1">
      <alignment horizontal="center" vertical="center"/>
      <protection locked="0"/>
    </xf>
    <xf numFmtId="0" fontId="20" fillId="4" borderId="12" xfId="0" applyFont="1" applyFill="1" applyBorder="1" applyAlignment="1" applyProtection="1">
      <alignment horizontal="center" vertical="center"/>
      <protection locked="0"/>
    </xf>
    <xf numFmtId="4" fontId="20" fillId="0" borderId="13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64" fontId="20" fillId="4" borderId="14" xfId="0" applyNumberFormat="1" applyFont="1" applyFill="1" applyBorder="1" applyAlignment="1" applyProtection="1">
      <alignment horizontal="center" vertical="center"/>
      <protection locked="0"/>
    </xf>
    <xf numFmtId="0" fontId="20" fillId="4" borderId="0" xfId="0" applyFont="1" applyFill="1" applyBorder="1" applyAlignment="1" applyProtection="1">
      <alignment horizontal="center" vertical="center"/>
      <protection locked="0"/>
    </xf>
    <xf numFmtId="4" fontId="20" fillId="0" borderId="15" xfId="0" applyNumberFormat="1" applyFont="1" applyBorder="1" applyAlignment="1">
      <alignment vertical="center"/>
    </xf>
    <xf numFmtId="164" fontId="20" fillId="4" borderId="16" xfId="0" applyNumberFormat="1" applyFont="1" applyFill="1" applyBorder="1" applyAlignment="1" applyProtection="1">
      <alignment horizontal="center" vertical="center"/>
      <protection locked="0"/>
    </xf>
    <xf numFmtId="0" fontId="20" fillId="4" borderId="17" xfId="0" applyFont="1" applyFill="1" applyBorder="1" applyAlignment="1" applyProtection="1">
      <alignment horizontal="center" vertical="center"/>
      <protection locked="0"/>
    </xf>
    <xf numFmtId="4" fontId="20" fillId="0" borderId="18" xfId="0" applyNumberFormat="1" applyFont="1" applyBorder="1" applyAlignment="1">
      <alignment vertical="center"/>
    </xf>
    <xf numFmtId="0" fontId="23" fillId="6" borderId="0" xfId="0" applyFont="1" applyFill="1" applyBorder="1" applyAlignment="1">
      <alignment horizontal="left" vertical="center"/>
    </xf>
    <xf numFmtId="0" fontId="0" fillId="6" borderId="0" xfId="0" applyFont="1" applyFill="1" applyBorder="1" applyAlignment="1">
      <alignment vertical="center"/>
    </xf>
    <xf numFmtId="0" fontId="0" fillId="2" borderId="0" xfId="0" applyFill="1" applyProtection="1"/>
    <xf numFmtId="0" fontId="9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6" borderId="8" xfId="0" applyFont="1" applyFill="1" applyBorder="1" applyAlignment="1">
      <alignment horizontal="left" vertical="center"/>
    </xf>
    <xf numFmtId="0" fontId="3" fillId="6" borderId="9" xfId="0" applyFont="1" applyFill="1" applyBorder="1" applyAlignment="1">
      <alignment horizontal="right" vertical="center"/>
    </xf>
    <xf numFmtId="0" fontId="3" fillId="6" borderId="9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15" fillId="0" borderId="25" xfId="0" applyFont="1" applyBorder="1" applyAlignment="1">
      <alignment horizontal="center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20" fillId="0" borderId="15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  <protection locked="0"/>
    </xf>
    <xf numFmtId="0" fontId="20" fillId="0" borderId="18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2" fillId="6" borderId="22" xfId="0" applyFont="1" applyFill="1" applyBorder="1" applyAlignment="1">
      <alignment horizontal="center" vertical="center" wrapText="1"/>
    </xf>
    <xf numFmtId="0" fontId="2" fillId="6" borderId="23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32" fillId="0" borderId="12" xfId="0" applyNumberFormat="1" applyFont="1" applyBorder="1" applyAlignment="1"/>
    <xf numFmtId="166" fontId="32" fillId="0" borderId="13" xfId="0" applyNumberFormat="1" applyFont="1" applyBorder="1" applyAlignment="1"/>
    <xf numFmtId="167" fontId="33" fillId="0" borderId="0" xfId="0" applyNumberFormat="1" applyFont="1" applyAlignment="1">
      <alignment vertical="center"/>
    </xf>
    <xf numFmtId="0" fontId="7" fillId="0" borderId="4" xfId="0" applyFont="1" applyBorder="1" applyAlignment="1"/>
    <xf numFmtId="0" fontId="7" fillId="0" borderId="0" xfId="0" applyFont="1" applyBorder="1" applyAlignment="1"/>
    <xf numFmtId="0" fontId="5" fillId="0" borderId="0" xfId="0" applyFont="1" applyBorder="1" applyAlignment="1">
      <alignment horizontal="left"/>
    </xf>
    <xf numFmtId="0" fontId="7" fillId="0" borderId="5" xfId="0" applyFont="1" applyBorder="1" applyAlignment="1"/>
    <xf numFmtId="0" fontId="7" fillId="0" borderId="14" xfId="0" applyFont="1" applyBorder="1" applyAlignment="1"/>
    <xf numFmtId="166" fontId="7" fillId="0" borderId="0" xfId="0" applyNumberFormat="1" applyFont="1" applyBorder="1" applyAlignment="1"/>
    <xf numFmtId="166" fontId="7" fillId="0" borderId="15" xfId="0" applyNumberFormat="1" applyFont="1" applyBorder="1" applyAlignme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167" fontId="7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left"/>
    </xf>
    <xf numFmtId="0" fontId="0" fillId="0" borderId="25" xfId="0" applyFont="1" applyBorder="1" applyAlignment="1" applyProtection="1">
      <alignment horizontal="center" vertical="center"/>
      <protection locked="0"/>
    </xf>
    <xf numFmtId="49" fontId="0" fillId="0" borderId="25" xfId="0" applyNumberFormat="1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167" fontId="0" fillId="0" borderId="25" xfId="0" applyNumberFormat="1" applyFont="1" applyBorder="1" applyAlignment="1" applyProtection="1">
      <alignment vertical="center"/>
      <protection locked="0"/>
    </xf>
    <xf numFmtId="167" fontId="0" fillId="4" borderId="25" xfId="0" applyNumberFormat="1" applyFont="1" applyFill="1" applyBorder="1" applyAlignment="1" applyProtection="1">
      <alignment vertical="center"/>
      <protection locked="0"/>
    </xf>
    <xf numFmtId="0" fontId="1" fillId="4" borderId="25" xfId="0" applyFont="1" applyFill="1" applyBorder="1" applyAlignment="1" applyProtection="1">
      <alignment horizontal="left" vertical="center"/>
      <protection locked="0"/>
    </xf>
    <xf numFmtId="166" fontId="1" fillId="0" borderId="0" xfId="0" applyNumberFormat="1" applyFont="1" applyBorder="1" applyAlignment="1">
      <alignment vertical="center"/>
    </xf>
    <xf numFmtId="166" fontId="1" fillId="0" borderId="15" xfId="0" applyNumberFormat="1" applyFont="1" applyBorder="1" applyAlignment="1">
      <alignment vertical="center"/>
    </xf>
    <xf numFmtId="167" fontId="0" fillId="0" borderId="0" xfId="0" applyNumberFormat="1" applyFont="1" applyAlignment="1">
      <alignment vertical="center"/>
    </xf>
    <xf numFmtId="0" fontId="34" fillId="0" borderId="25" xfId="0" applyFont="1" applyBorder="1" applyAlignment="1" applyProtection="1">
      <alignment horizontal="center" vertical="center"/>
      <protection locked="0"/>
    </xf>
    <xf numFmtId="49" fontId="34" fillId="0" borderId="25" xfId="0" applyNumberFormat="1" applyFont="1" applyBorder="1" applyAlignment="1" applyProtection="1">
      <alignment horizontal="left" vertical="center" wrapText="1"/>
      <protection locked="0"/>
    </xf>
    <xf numFmtId="0" fontId="34" fillId="0" borderId="25" xfId="0" applyFont="1" applyBorder="1" applyAlignment="1" applyProtection="1">
      <alignment horizontal="center" vertical="center" wrapText="1"/>
      <protection locked="0"/>
    </xf>
    <xf numFmtId="167" fontId="34" fillId="0" borderId="25" xfId="0" applyNumberFormat="1" applyFont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0" fillId="4" borderId="25" xfId="0" applyFont="1" applyFill="1" applyBorder="1" applyAlignment="1" applyProtection="1">
      <alignment horizontal="center" vertical="center"/>
      <protection locked="0"/>
    </xf>
    <xf numFmtId="49" fontId="0" fillId="4" borderId="25" xfId="0" applyNumberFormat="1" applyFont="1" applyFill="1" applyBorder="1" applyAlignment="1" applyProtection="1">
      <alignment horizontal="left" vertical="center" wrapText="1"/>
      <protection locked="0"/>
    </xf>
    <xf numFmtId="0" fontId="0" fillId="4" borderId="25" xfId="0" applyFont="1" applyFill="1" applyBorder="1" applyAlignment="1" applyProtection="1">
      <alignment horizontal="center" vertical="center" wrapText="1"/>
      <protection locked="0"/>
    </xf>
    <xf numFmtId="0" fontId="1" fillId="4" borderId="25" xfId="0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/>
    <xf numFmtId="0" fontId="3" fillId="0" borderId="0" xfId="0" applyFont="1" applyBorder="1" applyAlignment="1">
      <alignment horizontal="left" vertical="top" wrapText="1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4" fontId="9" fillId="0" borderId="0" xfId="0" applyNumberFormat="1" applyFont="1" applyBorder="1" applyAlignment="1">
      <alignment vertical="center"/>
    </xf>
    <xf numFmtId="4" fontId="18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" fontId="16" fillId="0" borderId="0" xfId="0" applyNumberFormat="1" applyFont="1" applyBorder="1" applyAlignment="1">
      <alignment vertical="center"/>
    </xf>
    <xf numFmtId="4" fontId="3" fillId="5" borderId="9" xfId="0" applyNumberFormat="1" applyFont="1" applyFill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0" fillId="5" borderId="10" xfId="0" applyFont="1" applyFill="1" applyBorder="1" applyAlignment="1">
      <alignment vertical="center"/>
    </xf>
    <xf numFmtId="0" fontId="6" fillId="4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Border="1" applyAlignment="1">
      <alignment horizontal="left" vertical="center"/>
    </xf>
    <xf numFmtId="4" fontId="6" fillId="4" borderId="0" xfId="0" applyNumberFormat="1" applyFont="1" applyFill="1" applyBorder="1" applyAlignment="1" applyProtection="1">
      <alignment vertical="center"/>
      <protection locked="0"/>
    </xf>
    <xf numFmtId="4" fontId="6" fillId="0" borderId="0" xfId="0" applyNumberFormat="1" applyFont="1" applyBorder="1" applyAlignment="1">
      <alignment vertical="center"/>
    </xf>
    <xf numFmtId="0" fontId="2" fillId="6" borderId="8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left" vertical="center"/>
    </xf>
    <xf numFmtId="0" fontId="2" fillId="6" borderId="9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left" vertical="center"/>
    </xf>
    <xf numFmtId="4" fontId="26" fillId="0" borderId="0" xfId="0" applyNumberFormat="1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5" fillId="0" borderId="0" xfId="0" applyFont="1" applyBorder="1" applyAlignment="1">
      <alignment horizontal="left" vertical="center" wrapText="1"/>
    </xf>
    <xf numFmtId="4" fontId="23" fillId="0" borderId="0" xfId="0" applyNumberFormat="1" applyFont="1" applyBorder="1" applyAlignment="1">
      <alignment horizontal="right" vertical="center"/>
    </xf>
    <xf numFmtId="4" fontId="23" fillId="0" borderId="0" xfId="0" applyNumberFormat="1" applyFont="1" applyBorder="1" applyAlignment="1">
      <alignment vertical="center"/>
    </xf>
    <xf numFmtId="4" fontId="23" fillId="6" borderId="0" xfId="0" applyNumberFormat="1" applyFont="1" applyFill="1" applyBorder="1" applyAlignment="1">
      <alignment vertical="center"/>
    </xf>
    <xf numFmtId="0" fontId="12" fillId="3" borderId="0" xfId="0" applyFont="1" applyFill="1" applyAlignment="1">
      <alignment horizontal="center" vertical="center"/>
    </xf>
    <xf numFmtId="0" fontId="0" fillId="0" borderId="0" xfId="0"/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3" fillId="5" borderId="9" xfId="0" applyFont="1" applyFill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165" fontId="2" fillId="4" borderId="0" xfId="0" applyNumberFormat="1" applyFont="1" applyFill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Border="1" applyAlignment="1">
      <alignment horizontal="left" vertical="center"/>
    </xf>
    <xf numFmtId="4" fontId="18" fillId="0" borderId="0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3" fillId="6" borderId="9" xfId="0" applyNumberFormat="1" applyFont="1" applyFill="1" applyBorder="1" applyAlignment="1">
      <alignment vertical="center"/>
    </xf>
    <xf numFmtId="4" fontId="3" fillId="6" borderId="10" xfId="0" applyNumberFormat="1" applyFont="1" applyFill="1" applyBorder="1" applyAlignment="1">
      <alignment vertical="center"/>
    </xf>
    <xf numFmtId="0" fontId="2" fillId="6" borderId="0" xfId="0" applyFont="1" applyFill="1" applyBorder="1" applyAlignment="1">
      <alignment horizontal="center" vertical="center"/>
    </xf>
    <xf numFmtId="0" fontId="0" fillId="6" borderId="0" xfId="0" applyFont="1" applyFill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67" fontId="5" fillId="0" borderId="0" xfId="0" applyNumberFormat="1" applyFont="1" applyBorder="1" applyAlignment="1"/>
    <xf numFmtId="4" fontId="30" fillId="0" borderId="0" xfId="0" applyNumberFormat="1" applyFont="1" applyBorder="1" applyAlignment="1">
      <alignment vertical="center"/>
    </xf>
    <xf numFmtId="0" fontId="6" fillId="0" borderId="0" xfId="0" applyFont="1" applyBorder="1" applyAlignment="1" applyProtection="1">
      <alignment horizontal="left" vertical="center"/>
      <protection locked="0"/>
    </xf>
    <xf numFmtId="4" fontId="6" fillId="0" borderId="0" xfId="0" applyNumberFormat="1" applyFont="1" applyBorder="1" applyAlignment="1" applyProtection="1">
      <alignment vertical="center"/>
      <protection locked="0"/>
    </xf>
    <xf numFmtId="0" fontId="2" fillId="6" borderId="23" xfId="0" applyFont="1" applyFill="1" applyBorder="1" applyAlignment="1">
      <alignment horizontal="center" vertical="center" wrapText="1"/>
    </xf>
    <xf numFmtId="0" fontId="31" fillId="6" borderId="23" xfId="0" applyFont="1" applyFill="1" applyBorder="1" applyAlignment="1">
      <alignment horizontal="center" vertical="center" wrapText="1"/>
    </xf>
    <xf numFmtId="0" fontId="2" fillId="6" borderId="24" xfId="0" applyFont="1" applyFill="1" applyBorder="1" applyAlignment="1">
      <alignment horizontal="center" vertical="center" wrapText="1"/>
    </xf>
    <xf numFmtId="0" fontId="0" fillId="0" borderId="25" xfId="0" applyFont="1" applyBorder="1" applyAlignment="1" applyProtection="1">
      <alignment horizontal="left" vertical="center" wrapText="1"/>
      <protection locked="0"/>
    </xf>
    <xf numFmtId="167" fontId="0" fillId="4" borderId="25" xfId="0" applyNumberFormat="1" applyFont="1" applyFill="1" applyBorder="1" applyAlignment="1" applyProtection="1">
      <alignment vertical="center"/>
      <protection locked="0"/>
    </xf>
    <xf numFmtId="167" fontId="0" fillId="0" borderId="25" xfId="0" applyNumberFormat="1" applyFont="1" applyBorder="1" applyAlignment="1" applyProtection="1">
      <alignment vertical="center"/>
      <protection locked="0"/>
    </xf>
    <xf numFmtId="0" fontId="34" fillId="0" borderId="25" xfId="0" applyFont="1" applyBorder="1" applyAlignment="1" applyProtection="1">
      <alignment horizontal="left" vertical="center" wrapText="1"/>
      <protection locked="0"/>
    </xf>
    <xf numFmtId="167" fontId="34" fillId="4" borderId="25" xfId="0" applyNumberFormat="1" applyFont="1" applyFill="1" applyBorder="1" applyAlignment="1" applyProtection="1">
      <alignment vertical="center"/>
      <protection locked="0"/>
    </xf>
    <xf numFmtId="167" fontId="34" fillId="0" borderId="25" xfId="0" applyNumberFormat="1" applyFont="1" applyBorder="1" applyAlignment="1" applyProtection="1">
      <alignment vertical="center"/>
      <protection locked="0"/>
    </xf>
    <xf numFmtId="167" fontId="0" fillId="0" borderId="25" xfId="0" applyNumberFormat="1" applyFont="1" applyBorder="1" applyAlignment="1">
      <alignment vertical="center"/>
    </xf>
    <xf numFmtId="0" fontId="0" fillId="4" borderId="25" xfId="0" applyFont="1" applyFill="1" applyBorder="1" applyAlignment="1" applyProtection="1">
      <alignment horizontal="left" vertical="center" wrapText="1"/>
      <protection locked="0"/>
    </xf>
    <xf numFmtId="0" fontId="11" fillId="2" borderId="0" xfId="1" applyFont="1" applyFill="1" applyAlignment="1" applyProtection="1">
      <alignment horizontal="center" vertical="center"/>
    </xf>
    <xf numFmtId="167" fontId="23" fillId="0" borderId="12" xfId="0" applyNumberFormat="1" applyFont="1" applyBorder="1" applyAlignment="1"/>
    <xf numFmtId="167" fontId="3" fillId="0" borderId="12" xfId="0" applyNumberFormat="1" applyFont="1" applyBorder="1" applyAlignment="1">
      <alignment vertical="center"/>
    </xf>
    <xf numFmtId="167" fontId="5" fillId="0" borderId="0" xfId="0" applyNumberFormat="1" applyFont="1" applyBorder="1" applyAlignment="1">
      <alignment vertical="center"/>
    </xf>
    <xf numFmtId="167" fontId="6" fillId="0" borderId="17" xfId="0" applyNumberFormat="1" applyFont="1" applyBorder="1" applyAlignment="1"/>
    <xf numFmtId="167" fontId="6" fillId="0" borderId="17" xfId="0" applyNumberFormat="1" applyFont="1" applyBorder="1" applyAlignment="1">
      <alignment vertical="center"/>
    </xf>
    <xf numFmtId="167" fontId="6" fillId="0" borderId="23" xfId="0" applyNumberFormat="1" applyFont="1" applyBorder="1" applyAlignment="1"/>
    <xf numFmtId="167" fontId="6" fillId="0" borderId="23" xfId="0" applyNumberFormat="1" applyFont="1" applyBorder="1" applyAlignment="1">
      <alignment vertical="center"/>
    </xf>
    <xf numFmtId="167" fontId="5" fillId="0" borderId="12" xfId="0" applyNumberFormat="1" applyFont="1" applyBorder="1" applyAlignment="1"/>
    <xf numFmtId="167" fontId="5" fillId="0" borderId="12" xfId="0" applyNumberFormat="1" applyFont="1" applyBorder="1" applyAlignment="1">
      <alignment vertical="center"/>
    </xf>
    <xf numFmtId="167" fontId="5" fillId="0" borderId="23" xfId="0" applyNumberFormat="1" applyFont="1" applyBorder="1" applyAlignment="1"/>
    <xf numFmtId="167" fontId="5" fillId="0" borderId="23" xfId="0" applyNumberFormat="1" applyFont="1" applyBorder="1" applyAlignment="1">
      <alignment vertical="center"/>
    </xf>
  </cellXfs>
  <cellStyles count="2">
    <cellStyle name="Hypertextové prepojenie" xfId="1" builtinId="8"/>
    <cellStyle name="Normálne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97"/>
  <sheetViews>
    <sheetView showGridLines="0" workbookViewId="0">
      <pane ySplit="1" topLeftCell="A81" activePane="bottomLeft" state="frozen"/>
      <selection pane="bottomLeft" activeCell="BE5" sqref="BE5:BE34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33" width="2.5" customWidth="1"/>
    <col min="34" max="34" width="3.33203125" customWidth="1"/>
    <col min="35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.6640625" customWidth="1"/>
    <col min="44" max="44" width="13.6640625" customWidth="1"/>
    <col min="45" max="46" width="25.83203125" hidden="1" customWidth="1"/>
    <col min="47" max="47" width="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89" width="9.33203125" hidden="1"/>
  </cols>
  <sheetData>
    <row r="1" spans="1:73" ht="21.4" customHeight="1">
      <c r="A1" s="10" t="s">
        <v>0</v>
      </c>
      <c r="B1" s="11"/>
      <c r="C1" s="11"/>
      <c r="D1" s="12" t="s">
        <v>1</v>
      </c>
      <c r="E1" s="11"/>
      <c r="F1" s="11"/>
      <c r="G1" s="11"/>
      <c r="H1" s="11"/>
      <c r="I1" s="11"/>
      <c r="J1" s="11"/>
      <c r="K1" s="13" t="s">
        <v>2</v>
      </c>
      <c r="L1" s="13"/>
      <c r="M1" s="13"/>
      <c r="N1" s="13"/>
      <c r="O1" s="13"/>
      <c r="P1" s="13"/>
      <c r="Q1" s="13"/>
      <c r="R1" s="13"/>
      <c r="S1" s="13"/>
      <c r="T1" s="11"/>
      <c r="U1" s="11"/>
      <c r="V1" s="11"/>
      <c r="W1" s="13" t="s">
        <v>3</v>
      </c>
      <c r="X1" s="13"/>
      <c r="Y1" s="13"/>
      <c r="Z1" s="13"/>
      <c r="AA1" s="13"/>
      <c r="AB1" s="13"/>
      <c r="AC1" s="13"/>
      <c r="AD1" s="13"/>
      <c r="AE1" s="13"/>
      <c r="AF1" s="13"/>
      <c r="AG1" s="11"/>
      <c r="AH1" s="11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5" t="s">
        <v>4</v>
      </c>
      <c r="BB1" s="15" t="s">
        <v>5</v>
      </c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T1" s="16" t="s">
        <v>6</v>
      </c>
      <c r="BU1" s="16" t="s">
        <v>6</v>
      </c>
    </row>
    <row r="2" spans="1:73" ht="36.950000000000003" customHeight="1">
      <c r="C2" s="173" t="s">
        <v>7</v>
      </c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  <c r="AL2" s="174"/>
      <c r="AM2" s="174"/>
      <c r="AN2" s="174"/>
      <c r="AO2" s="174"/>
      <c r="AP2" s="174"/>
      <c r="AR2" s="208" t="s">
        <v>8</v>
      </c>
      <c r="AS2" s="209"/>
      <c r="AT2" s="209"/>
      <c r="AU2" s="209"/>
      <c r="AV2" s="209"/>
      <c r="AW2" s="209"/>
      <c r="AX2" s="209"/>
      <c r="AY2" s="209"/>
      <c r="AZ2" s="209"/>
      <c r="BA2" s="209"/>
      <c r="BB2" s="209"/>
      <c r="BC2" s="209"/>
      <c r="BD2" s="209"/>
      <c r="BE2" s="209"/>
      <c r="BS2" s="17" t="s">
        <v>9</v>
      </c>
      <c r="BT2" s="17" t="s">
        <v>10</v>
      </c>
    </row>
    <row r="3" spans="1:73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20"/>
      <c r="BS3" s="17" t="s">
        <v>9</v>
      </c>
      <c r="BT3" s="17" t="s">
        <v>10</v>
      </c>
    </row>
    <row r="4" spans="1:73" ht="36.950000000000003" customHeight="1">
      <c r="B4" s="21"/>
      <c r="C4" s="175" t="s">
        <v>11</v>
      </c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22"/>
      <c r="AS4" s="23" t="s">
        <v>12</v>
      </c>
      <c r="BE4" s="24" t="s">
        <v>13</v>
      </c>
      <c r="BS4" s="17" t="s">
        <v>9</v>
      </c>
    </row>
    <row r="5" spans="1:73" ht="14.45" customHeight="1">
      <c r="B5" s="21"/>
      <c r="C5" s="25"/>
      <c r="D5" s="26" t="s">
        <v>14</v>
      </c>
      <c r="E5" s="25"/>
      <c r="F5" s="25"/>
      <c r="G5" s="25"/>
      <c r="H5" s="25"/>
      <c r="I5" s="25"/>
      <c r="J5" s="25"/>
      <c r="K5" s="179" t="s">
        <v>15</v>
      </c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/>
      <c r="AL5" s="180"/>
      <c r="AM5" s="180"/>
      <c r="AN5" s="180"/>
      <c r="AO5" s="180"/>
      <c r="AP5" s="25"/>
      <c r="AQ5" s="22"/>
      <c r="BE5" s="177" t="s">
        <v>16</v>
      </c>
      <c r="BS5" s="17" t="s">
        <v>9</v>
      </c>
    </row>
    <row r="6" spans="1:73" ht="36.950000000000003" customHeight="1">
      <c r="B6" s="21"/>
      <c r="C6" s="25"/>
      <c r="D6" s="28" t="s">
        <v>17</v>
      </c>
      <c r="E6" s="25"/>
      <c r="F6" s="25"/>
      <c r="G6" s="25"/>
      <c r="H6" s="25"/>
      <c r="I6" s="25"/>
      <c r="J6" s="25"/>
      <c r="K6" s="181" t="s">
        <v>18</v>
      </c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/>
      <c r="AH6" s="180"/>
      <c r="AI6" s="180"/>
      <c r="AJ6" s="180"/>
      <c r="AK6" s="180"/>
      <c r="AL6" s="180"/>
      <c r="AM6" s="180"/>
      <c r="AN6" s="180"/>
      <c r="AO6" s="180"/>
      <c r="AP6" s="25"/>
      <c r="AQ6" s="22"/>
      <c r="BE6" s="178"/>
      <c r="BS6" s="17" t="s">
        <v>9</v>
      </c>
    </row>
    <row r="7" spans="1:73" ht="14.45" customHeight="1">
      <c r="B7" s="21"/>
      <c r="C7" s="25"/>
      <c r="D7" s="29" t="s">
        <v>19</v>
      </c>
      <c r="E7" s="25"/>
      <c r="F7" s="25"/>
      <c r="G7" s="25"/>
      <c r="H7" s="25"/>
      <c r="I7" s="25"/>
      <c r="J7" s="25"/>
      <c r="K7" s="27" t="s">
        <v>5</v>
      </c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9" t="s">
        <v>20</v>
      </c>
      <c r="AL7" s="25"/>
      <c r="AM7" s="25"/>
      <c r="AN7" s="27" t="s">
        <v>5</v>
      </c>
      <c r="AO7" s="25"/>
      <c r="AP7" s="25"/>
      <c r="AQ7" s="22"/>
      <c r="BE7" s="178"/>
      <c r="BS7" s="17" t="s">
        <v>9</v>
      </c>
    </row>
    <row r="8" spans="1:73" ht="14.45" customHeight="1">
      <c r="B8" s="21"/>
      <c r="C8" s="25"/>
      <c r="D8" s="29" t="s">
        <v>21</v>
      </c>
      <c r="E8" s="25"/>
      <c r="F8" s="25"/>
      <c r="G8" s="25"/>
      <c r="H8" s="25"/>
      <c r="I8" s="25"/>
      <c r="J8" s="25"/>
      <c r="K8" s="27" t="s">
        <v>22</v>
      </c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9" t="s">
        <v>23</v>
      </c>
      <c r="AL8" s="25"/>
      <c r="AM8" s="25"/>
      <c r="AN8" s="30" t="s">
        <v>24</v>
      </c>
      <c r="AO8" s="25"/>
      <c r="AP8" s="25"/>
      <c r="AQ8" s="22"/>
      <c r="BE8" s="178"/>
      <c r="BS8" s="17" t="s">
        <v>9</v>
      </c>
    </row>
    <row r="9" spans="1:73" ht="14.45" customHeight="1">
      <c r="B9" s="21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2"/>
      <c r="BE9" s="178"/>
      <c r="BS9" s="17" t="s">
        <v>9</v>
      </c>
    </row>
    <row r="10" spans="1:73" ht="14.45" customHeight="1">
      <c r="B10" s="21"/>
      <c r="C10" s="25"/>
      <c r="D10" s="29" t="s">
        <v>25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9" t="s">
        <v>26</v>
      </c>
      <c r="AL10" s="25"/>
      <c r="AM10" s="25"/>
      <c r="AN10" s="27" t="s">
        <v>5</v>
      </c>
      <c r="AO10" s="25"/>
      <c r="AP10" s="25"/>
      <c r="AQ10" s="22"/>
      <c r="BE10" s="178"/>
      <c r="BS10" s="17" t="s">
        <v>9</v>
      </c>
    </row>
    <row r="11" spans="1:73" ht="18.399999999999999" customHeight="1">
      <c r="B11" s="21"/>
      <c r="C11" s="25"/>
      <c r="D11" s="25"/>
      <c r="E11" s="27" t="s">
        <v>27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9" t="s">
        <v>28</v>
      </c>
      <c r="AL11" s="25"/>
      <c r="AM11" s="25"/>
      <c r="AN11" s="27" t="s">
        <v>5</v>
      </c>
      <c r="AO11" s="25"/>
      <c r="AP11" s="25"/>
      <c r="AQ11" s="22"/>
      <c r="BE11" s="178"/>
      <c r="BS11" s="17" t="s">
        <v>9</v>
      </c>
    </row>
    <row r="12" spans="1:73" ht="6.95" customHeight="1">
      <c r="B12" s="21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2"/>
      <c r="BE12" s="178"/>
      <c r="BS12" s="17" t="s">
        <v>9</v>
      </c>
    </row>
    <row r="13" spans="1:73" ht="14.45" customHeight="1">
      <c r="B13" s="21"/>
      <c r="C13" s="25"/>
      <c r="D13" s="29" t="s">
        <v>29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9" t="s">
        <v>26</v>
      </c>
      <c r="AL13" s="25"/>
      <c r="AM13" s="25"/>
      <c r="AN13" s="31" t="s">
        <v>30</v>
      </c>
      <c r="AO13" s="25"/>
      <c r="AP13" s="25"/>
      <c r="AQ13" s="22"/>
      <c r="BE13" s="178"/>
      <c r="BS13" s="17" t="s">
        <v>9</v>
      </c>
    </row>
    <row r="14" spans="1:73" ht="15">
      <c r="B14" s="21"/>
      <c r="C14" s="25"/>
      <c r="D14" s="25"/>
      <c r="E14" s="182" t="s">
        <v>30</v>
      </c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  <c r="AC14" s="183"/>
      <c r="AD14" s="183"/>
      <c r="AE14" s="183"/>
      <c r="AF14" s="183"/>
      <c r="AG14" s="183"/>
      <c r="AH14" s="183"/>
      <c r="AI14" s="183"/>
      <c r="AJ14" s="183"/>
      <c r="AK14" s="29" t="s">
        <v>28</v>
      </c>
      <c r="AL14" s="25"/>
      <c r="AM14" s="25"/>
      <c r="AN14" s="31" t="s">
        <v>30</v>
      </c>
      <c r="AO14" s="25"/>
      <c r="AP14" s="25"/>
      <c r="AQ14" s="22"/>
      <c r="BE14" s="178"/>
      <c r="BS14" s="17" t="s">
        <v>9</v>
      </c>
    </row>
    <row r="15" spans="1:73" ht="6.95" customHeight="1">
      <c r="B15" s="21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2"/>
      <c r="BE15" s="178"/>
      <c r="BS15" s="17" t="s">
        <v>6</v>
      </c>
    </row>
    <row r="16" spans="1:73" ht="14.45" customHeight="1">
      <c r="B16" s="21"/>
      <c r="C16" s="25"/>
      <c r="D16" s="29" t="s">
        <v>31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9" t="s">
        <v>26</v>
      </c>
      <c r="AL16" s="25"/>
      <c r="AM16" s="25"/>
      <c r="AN16" s="27" t="s">
        <v>5</v>
      </c>
      <c r="AO16" s="25"/>
      <c r="AP16" s="25"/>
      <c r="AQ16" s="22"/>
      <c r="BE16" s="178"/>
      <c r="BS16" s="17" t="s">
        <v>6</v>
      </c>
    </row>
    <row r="17" spans="2:71" ht="18.399999999999999" customHeight="1">
      <c r="B17" s="21"/>
      <c r="C17" s="25"/>
      <c r="D17" s="25"/>
      <c r="E17" s="27" t="s">
        <v>32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9" t="s">
        <v>28</v>
      </c>
      <c r="AL17" s="25"/>
      <c r="AM17" s="25"/>
      <c r="AN17" s="27" t="s">
        <v>5</v>
      </c>
      <c r="AO17" s="25"/>
      <c r="AP17" s="25"/>
      <c r="AQ17" s="22"/>
      <c r="BE17" s="178"/>
      <c r="BS17" s="17" t="s">
        <v>33</v>
      </c>
    </row>
    <row r="18" spans="2:71" ht="6.95" customHeight="1">
      <c r="B18" s="21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2"/>
      <c r="BE18" s="178"/>
      <c r="BS18" s="17" t="s">
        <v>34</v>
      </c>
    </row>
    <row r="19" spans="2:71" ht="14.45" customHeight="1">
      <c r="B19" s="21"/>
      <c r="C19" s="25"/>
      <c r="D19" s="29" t="s">
        <v>35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9" t="s">
        <v>26</v>
      </c>
      <c r="AL19" s="25"/>
      <c r="AM19" s="25"/>
      <c r="AN19" s="27" t="s">
        <v>5</v>
      </c>
      <c r="AO19" s="25"/>
      <c r="AP19" s="25"/>
      <c r="AQ19" s="22"/>
      <c r="BE19" s="178"/>
      <c r="BS19" s="17" t="s">
        <v>34</v>
      </c>
    </row>
    <row r="20" spans="2:71" ht="18.399999999999999" customHeight="1">
      <c r="B20" s="21"/>
      <c r="C20" s="25"/>
      <c r="D20" s="25"/>
      <c r="E20" s="27" t="s">
        <v>36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9" t="s">
        <v>28</v>
      </c>
      <c r="AL20" s="25"/>
      <c r="AM20" s="25"/>
      <c r="AN20" s="27" t="s">
        <v>5</v>
      </c>
      <c r="AO20" s="25"/>
      <c r="AP20" s="25"/>
      <c r="AQ20" s="22"/>
      <c r="BE20" s="178"/>
    </row>
    <row r="21" spans="2:71" ht="6.95" customHeight="1">
      <c r="B21" s="21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2"/>
      <c r="BE21" s="178"/>
    </row>
    <row r="22" spans="2:71" ht="15">
      <c r="B22" s="21"/>
      <c r="C22" s="25"/>
      <c r="D22" s="29" t="s">
        <v>37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2"/>
      <c r="BE22" s="178"/>
    </row>
    <row r="23" spans="2:71" ht="22.5" customHeight="1">
      <c r="B23" s="21"/>
      <c r="C23" s="25"/>
      <c r="D23" s="25"/>
      <c r="E23" s="184" t="s">
        <v>5</v>
      </c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  <c r="AF23" s="184"/>
      <c r="AG23" s="184"/>
      <c r="AH23" s="184"/>
      <c r="AI23" s="184"/>
      <c r="AJ23" s="184"/>
      <c r="AK23" s="184"/>
      <c r="AL23" s="184"/>
      <c r="AM23" s="184"/>
      <c r="AN23" s="184"/>
      <c r="AO23" s="25"/>
      <c r="AP23" s="25"/>
      <c r="AQ23" s="22"/>
      <c r="BE23" s="178"/>
    </row>
    <row r="24" spans="2:71" ht="6.95" customHeight="1">
      <c r="B24" s="21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2"/>
      <c r="BE24" s="178"/>
    </row>
    <row r="25" spans="2:71" ht="6.95" customHeight="1">
      <c r="B25" s="21"/>
      <c r="C25" s="25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25"/>
      <c r="AQ25" s="22"/>
      <c r="BE25" s="178"/>
    </row>
    <row r="26" spans="2:71" ht="14.45" customHeight="1">
      <c r="B26" s="21"/>
      <c r="C26" s="25"/>
      <c r="D26" s="33" t="s">
        <v>38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185">
        <f>ROUND(AG87,2)</f>
        <v>0</v>
      </c>
      <c r="AL26" s="180"/>
      <c r="AM26" s="180"/>
      <c r="AN26" s="180"/>
      <c r="AO26" s="180"/>
      <c r="AP26" s="25"/>
      <c r="AQ26" s="22"/>
      <c r="BE26" s="178"/>
    </row>
    <row r="27" spans="2:71" ht="14.45" customHeight="1">
      <c r="B27" s="21"/>
      <c r="C27" s="25"/>
      <c r="D27" s="33" t="s">
        <v>39</v>
      </c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185">
        <f>ROUND(AG90,2)</f>
        <v>0</v>
      </c>
      <c r="AL27" s="185"/>
      <c r="AM27" s="185"/>
      <c r="AN27" s="185"/>
      <c r="AO27" s="185"/>
      <c r="AP27" s="25"/>
      <c r="AQ27" s="22"/>
      <c r="BE27" s="178"/>
    </row>
    <row r="28" spans="2:71" s="1" customFormat="1" ht="6.95" customHeight="1"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6"/>
      <c r="BE28" s="178"/>
    </row>
    <row r="29" spans="2:71" s="1" customFormat="1" ht="25.9" customHeight="1">
      <c r="B29" s="34"/>
      <c r="C29" s="35"/>
      <c r="D29" s="37" t="s">
        <v>40</v>
      </c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186">
        <f>ROUND(AK26+AK27,2)</f>
        <v>0</v>
      </c>
      <c r="AL29" s="187"/>
      <c r="AM29" s="187"/>
      <c r="AN29" s="187"/>
      <c r="AO29" s="187"/>
      <c r="AP29" s="35"/>
      <c r="AQ29" s="36"/>
      <c r="BE29" s="178"/>
    </row>
    <row r="30" spans="2:71" s="1" customFormat="1" ht="6.95" customHeight="1"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6"/>
      <c r="BE30" s="178"/>
    </row>
    <row r="31" spans="2:71" s="2" customFormat="1" ht="14.45" customHeight="1">
      <c r="B31" s="39"/>
      <c r="C31" s="40"/>
      <c r="D31" s="41" t="s">
        <v>41</v>
      </c>
      <c r="E31" s="40"/>
      <c r="F31" s="41" t="s">
        <v>42</v>
      </c>
      <c r="G31" s="40"/>
      <c r="H31" s="40"/>
      <c r="I31" s="40"/>
      <c r="J31" s="40"/>
      <c r="K31" s="40"/>
      <c r="L31" s="188">
        <v>0.2</v>
      </c>
      <c r="M31" s="189"/>
      <c r="N31" s="189"/>
      <c r="O31" s="189"/>
      <c r="P31" s="40"/>
      <c r="Q31" s="40"/>
      <c r="R31" s="40"/>
      <c r="S31" s="40"/>
      <c r="T31" s="43" t="s">
        <v>43</v>
      </c>
      <c r="U31" s="40"/>
      <c r="V31" s="40"/>
      <c r="W31" s="190">
        <f>ROUND(AZ87+SUM(CD91:CD95),2)</f>
        <v>0</v>
      </c>
      <c r="X31" s="189"/>
      <c r="Y31" s="189"/>
      <c r="Z31" s="189"/>
      <c r="AA31" s="189"/>
      <c r="AB31" s="189"/>
      <c r="AC31" s="189"/>
      <c r="AD31" s="189"/>
      <c r="AE31" s="189"/>
      <c r="AF31" s="40"/>
      <c r="AG31" s="40"/>
      <c r="AH31" s="40"/>
      <c r="AI31" s="40"/>
      <c r="AJ31" s="40"/>
      <c r="AK31" s="190">
        <f>ROUND(AV87+SUM(BY91:BY95),2)</f>
        <v>0</v>
      </c>
      <c r="AL31" s="189"/>
      <c r="AM31" s="189"/>
      <c r="AN31" s="189"/>
      <c r="AO31" s="189"/>
      <c r="AP31" s="40"/>
      <c r="AQ31" s="44"/>
      <c r="BE31" s="178"/>
    </row>
    <row r="32" spans="2:71" s="2" customFormat="1" ht="14.45" customHeight="1">
      <c r="B32" s="39"/>
      <c r="C32" s="40"/>
      <c r="D32" s="40"/>
      <c r="E32" s="40"/>
      <c r="F32" s="41" t="s">
        <v>44</v>
      </c>
      <c r="G32" s="40"/>
      <c r="H32" s="40"/>
      <c r="I32" s="40"/>
      <c r="J32" s="40"/>
      <c r="K32" s="40"/>
      <c r="L32" s="188">
        <v>0.2</v>
      </c>
      <c r="M32" s="189"/>
      <c r="N32" s="189"/>
      <c r="O32" s="189"/>
      <c r="P32" s="40"/>
      <c r="Q32" s="40"/>
      <c r="R32" s="40"/>
      <c r="S32" s="40"/>
      <c r="T32" s="43" t="s">
        <v>43</v>
      </c>
      <c r="U32" s="40"/>
      <c r="V32" s="40"/>
      <c r="W32" s="190">
        <f>ROUND(BA87+SUM(CE91:CE95),2)</f>
        <v>0</v>
      </c>
      <c r="X32" s="189"/>
      <c r="Y32" s="189"/>
      <c r="Z32" s="189"/>
      <c r="AA32" s="189"/>
      <c r="AB32" s="189"/>
      <c r="AC32" s="189"/>
      <c r="AD32" s="189"/>
      <c r="AE32" s="189"/>
      <c r="AF32" s="40"/>
      <c r="AG32" s="40"/>
      <c r="AH32" s="40"/>
      <c r="AI32" s="40"/>
      <c r="AJ32" s="40"/>
      <c r="AK32" s="190">
        <f>ROUND(AW87+SUM(BZ91:BZ95),2)</f>
        <v>0</v>
      </c>
      <c r="AL32" s="189"/>
      <c r="AM32" s="189"/>
      <c r="AN32" s="189"/>
      <c r="AO32" s="189"/>
      <c r="AP32" s="40"/>
      <c r="AQ32" s="44"/>
      <c r="BE32" s="178"/>
    </row>
    <row r="33" spans="2:57" s="2" customFormat="1" ht="14.45" hidden="1" customHeight="1">
      <c r="B33" s="39"/>
      <c r="C33" s="40"/>
      <c r="D33" s="40"/>
      <c r="E33" s="40"/>
      <c r="F33" s="41" t="s">
        <v>45</v>
      </c>
      <c r="G33" s="40"/>
      <c r="H33" s="40"/>
      <c r="I33" s="40"/>
      <c r="J33" s="40"/>
      <c r="K33" s="40"/>
      <c r="L33" s="188">
        <v>0.2</v>
      </c>
      <c r="M33" s="189"/>
      <c r="N33" s="189"/>
      <c r="O33" s="189"/>
      <c r="P33" s="40"/>
      <c r="Q33" s="40"/>
      <c r="R33" s="40"/>
      <c r="S33" s="40"/>
      <c r="T33" s="43" t="s">
        <v>43</v>
      </c>
      <c r="U33" s="40"/>
      <c r="V33" s="40"/>
      <c r="W33" s="190">
        <f>ROUND(BB87+SUM(CF91:CF95),2)</f>
        <v>0</v>
      </c>
      <c r="X33" s="189"/>
      <c r="Y33" s="189"/>
      <c r="Z33" s="189"/>
      <c r="AA33" s="189"/>
      <c r="AB33" s="189"/>
      <c r="AC33" s="189"/>
      <c r="AD33" s="189"/>
      <c r="AE33" s="189"/>
      <c r="AF33" s="40"/>
      <c r="AG33" s="40"/>
      <c r="AH33" s="40"/>
      <c r="AI33" s="40"/>
      <c r="AJ33" s="40"/>
      <c r="AK33" s="190">
        <v>0</v>
      </c>
      <c r="AL33" s="189"/>
      <c r="AM33" s="189"/>
      <c r="AN33" s="189"/>
      <c r="AO33" s="189"/>
      <c r="AP33" s="40"/>
      <c r="AQ33" s="44"/>
      <c r="BE33" s="178"/>
    </row>
    <row r="34" spans="2:57" s="2" customFormat="1" ht="14.45" hidden="1" customHeight="1">
      <c r="B34" s="39"/>
      <c r="C34" s="40"/>
      <c r="D34" s="40"/>
      <c r="E34" s="40"/>
      <c r="F34" s="41" t="s">
        <v>46</v>
      </c>
      <c r="G34" s="40"/>
      <c r="H34" s="40"/>
      <c r="I34" s="40"/>
      <c r="J34" s="40"/>
      <c r="K34" s="40"/>
      <c r="L34" s="188">
        <v>0.2</v>
      </c>
      <c r="M34" s="189"/>
      <c r="N34" s="189"/>
      <c r="O34" s="189"/>
      <c r="P34" s="40"/>
      <c r="Q34" s="40"/>
      <c r="R34" s="40"/>
      <c r="S34" s="40"/>
      <c r="T34" s="43" t="s">
        <v>43</v>
      </c>
      <c r="U34" s="40"/>
      <c r="V34" s="40"/>
      <c r="W34" s="190">
        <f>ROUND(BC87+SUM(CG91:CG95),2)</f>
        <v>0</v>
      </c>
      <c r="X34" s="189"/>
      <c r="Y34" s="189"/>
      <c r="Z34" s="189"/>
      <c r="AA34" s="189"/>
      <c r="AB34" s="189"/>
      <c r="AC34" s="189"/>
      <c r="AD34" s="189"/>
      <c r="AE34" s="189"/>
      <c r="AF34" s="40"/>
      <c r="AG34" s="40"/>
      <c r="AH34" s="40"/>
      <c r="AI34" s="40"/>
      <c r="AJ34" s="40"/>
      <c r="AK34" s="190">
        <v>0</v>
      </c>
      <c r="AL34" s="189"/>
      <c r="AM34" s="189"/>
      <c r="AN34" s="189"/>
      <c r="AO34" s="189"/>
      <c r="AP34" s="40"/>
      <c r="AQ34" s="44"/>
      <c r="BE34" s="178"/>
    </row>
    <row r="35" spans="2:57" s="2" customFormat="1" ht="14.45" hidden="1" customHeight="1">
      <c r="B35" s="39"/>
      <c r="C35" s="40"/>
      <c r="D35" s="40"/>
      <c r="E35" s="40"/>
      <c r="F35" s="41" t="s">
        <v>47</v>
      </c>
      <c r="G35" s="40"/>
      <c r="H35" s="40"/>
      <c r="I35" s="40"/>
      <c r="J35" s="40"/>
      <c r="K35" s="40"/>
      <c r="L35" s="188">
        <v>0</v>
      </c>
      <c r="M35" s="189"/>
      <c r="N35" s="189"/>
      <c r="O35" s="189"/>
      <c r="P35" s="40"/>
      <c r="Q35" s="40"/>
      <c r="R35" s="40"/>
      <c r="S35" s="40"/>
      <c r="T35" s="43" t="s">
        <v>43</v>
      </c>
      <c r="U35" s="40"/>
      <c r="V35" s="40"/>
      <c r="W35" s="190">
        <f>ROUND(BD87+SUM(CH91:CH95),2)</f>
        <v>0</v>
      </c>
      <c r="X35" s="189"/>
      <c r="Y35" s="189"/>
      <c r="Z35" s="189"/>
      <c r="AA35" s="189"/>
      <c r="AB35" s="189"/>
      <c r="AC35" s="189"/>
      <c r="AD35" s="189"/>
      <c r="AE35" s="189"/>
      <c r="AF35" s="40"/>
      <c r="AG35" s="40"/>
      <c r="AH35" s="40"/>
      <c r="AI35" s="40"/>
      <c r="AJ35" s="40"/>
      <c r="AK35" s="190">
        <v>0</v>
      </c>
      <c r="AL35" s="189"/>
      <c r="AM35" s="189"/>
      <c r="AN35" s="189"/>
      <c r="AO35" s="189"/>
      <c r="AP35" s="40"/>
      <c r="AQ35" s="44"/>
    </row>
    <row r="36" spans="2:57" s="1" customFormat="1" ht="6.95" customHeight="1"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6"/>
    </row>
    <row r="37" spans="2:57" s="1" customFormat="1" ht="25.9" customHeight="1">
      <c r="B37" s="34"/>
      <c r="C37" s="45"/>
      <c r="D37" s="46" t="s">
        <v>48</v>
      </c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8" t="s">
        <v>49</v>
      </c>
      <c r="U37" s="47"/>
      <c r="V37" s="47"/>
      <c r="W37" s="47"/>
      <c r="X37" s="217" t="s">
        <v>50</v>
      </c>
      <c r="Y37" s="192"/>
      <c r="Z37" s="192"/>
      <c r="AA37" s="192"/>
      <c r="AB37" s="192"/>
      <c r="AC37" s="47"/>
      <c r="AD37" s="47"/>
      <c r="AE37" s="47"/>
      <c r="AF37" s="47"/>
      <c r="AG37" s="47"/>
      <c r="AH37" s="47"/>
      <c r="AI37" s="47"/>
      <c r="AJ37" s="47"/>
      <c r="AK37" s="191">
        <f>SUM(AK29:AK35)</f>
        <v>0</v>
      </c>
      <c r="AL37" s="192"/>
      <c r="AM37" s="192"/>
      <c r="AN37" s="192"/>
      <c r="AO37" s="193"/>
      <c r="AP37" s="45"/>
      <c r="AQ37" s="36"/>
    </row>
    <row r="38" spans="2:57" s="1" customFormat="1" ht="14.45" customHeight="1">
      <c r="B38" s="34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6"/>
    </row>
    <row r="39" spans="2:57">
      <c r="B39" s="21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2"/>
    </row>
    <row r="40" spans="2:57">
      <c r="B40" s="21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2"/>
    </row>
    <row r="41" spans="2:57">
      <c r="B41" s="21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2"/>
    </row>
    <row r="42" spans="2:57">
      <c r="B42" s="21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2"/>
    </row>
    <row r="43" spans="2:57">
      <c r="B43" s="21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2"/>
    </row>
    <row r="44" spans="2:57">
      <c r="B44" s="21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2"/>
    </row>
    <row r="45" spans="2:57">
      <c r="B45" s="21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2"/>
    </row>
    <row r="46" spans="2:57">
      <c r="B46" s="21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2"/>
    </row>
    <row r="47" spans="2:57">
      <c r="B47" s="21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2"/>
    </row>
    <row r="48" spans="2:57">
      <c r="B48" s="21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2"/>
    </row>
    <row r="49" spans="2:43" s="1" customFormat="1" ht="15">
      <c r="B49" s="34"/>
      <c r="C49" s="35"/>
      <c r="D49" s="49" t="s">
        <v>51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1"/>
      <c r="AA49" s="35"/>
      <c r="AB49" s="35"/>
      <c r="AC49" s="49" t="s">
        <v>52</v>
      </c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1"/>
      <c r="AP49" s="35"/>
      <c r="AQ49" s="36"/>
    </row>
    <row r="50" spans="2:43">
      <c r="B50" s="21"/>
      <c r="C50" s="25"/>
      <c r="D50" s="52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53"/>
      <c r="AA50" s="25"/>
      <c r="AB50" s="25"/>
      <c r="AC50" s="52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53"/>
      <c r="AP50" s="25"/>
      <c r="AQ50" s="22"/>
    </row>
    <row r="51" spans="2:43">
      <c r="B51" s="21"/>
      <c r="C51" s="25"/>
      <c r="D51" s="52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53"/>
      <c r="AA51" s="25"/>
      <c r="AB51" s="25"/>
      <c r="AC51" s="52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53"/>
      <c r="AP51" s="25"/>
      <c r="AQ51" s="22"/>
    </row>
    <row r="52" spans="2:43">
      <c r="B52" s="21"/>
      <c r="C52" s="25"/>
      <c r="D52" s="52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53"/>
      <c r="AA52" s="25"/>
      <c r="AB52" s="25"/>
      <c r="AC52" s="52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53"/>
      <c r="AP52" s="25"/>
      <c r="AQ52" s="22"/>
    </row>
    <row r="53" spans="2:43">
      <c r="B53" s="21"/>
      <c r="C53" s="25"/>
      <c r="D53" s="52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53"/>
      <c r="AA53" s="25"/>
      <c r="AB53" s="25"/>
      <c r="AC53" s="52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53"/>
      <c r="AP53" s="25"/>
      <c r="AQ53" s="22"/>
    </row>
    <row r="54" spans="2:43">
      <c r="B54" s="21"/>
      <c r="C54" s="25"/>
      <c r="D54" s="52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53"/>
      <c r="AA54" s="25"/>
      <c r="AB54" s="25"/>
      <c r="AC54" s="52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53"/>
      <c r="AP54" s="25"/>
      <c r="AQ54" s="22"/>
    </row>
    <row r="55" spans="2:43">
      <c r="B55" s="21"/>
      <c r="C55" s="25"/>
      <c r="D55" s="52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53"/>
      <c r="AA55" s="25"/>
      <c r="AB55" s="25"/>
      <c r="AC55" s="52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53"/>
      <c r="AP55" s="25"/>
      <c r="AQ55" s="22"/>
    </row>
    <row r="56" spans="2:43">
      <c r="B56" s="21"/>
      <c r="C56" s="25"/>
      <c r="D56" s="52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53"/>
      <c r="AA56" s="25"/>
      <c r="AB56" s="25"/>
      <c r="AC56" s="52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53"/>
      <c r="AP56" s="25"/>
      <c r="AQ56" s="22"/>
    </row>
    <row r="57" spans="2:43">
      <c r="B57" s="21"/>
      <c r="C57" s="25"/>
      <c r="D57" s="52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53"/>
      <c r="AA57" s="25"/>
      <c r="AB57" s="25"/>
      <c r="AC57" s="52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53"/>
      <c r="AP57" s="25"/>
      <c r="AQ57" s="22"/>
    </row>
    <row r="58" spans="2:43" s="1" customFormat="1" ht="15">
      <c r="B58" s="34"/>
      <c r="C58" s="35"/>
      <c r="D58" s="54" t="s">
        <v>53</v>
      </c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6" t="s">
        <v>54</v>
      </c>
      <c r="S58" s="55"/>
      <c r="T58" s="55"/>
      <c r="U58" s="55"/>
      <c r="V58" s="55"/>
      <c r="W58" s="55"/>
      <c r="X58" s="55"/>
      <c r="Y58" s="55"/>
      <c r="Z58" s="57"/>
      <c r="AA58" s="35"/>
      <c r="AB58" s="35"/>
      <c r="AC58" s="54" t="s">
        <v>53</v>
      </c>
      <c r="AD58" s="55"/>
      <c r="AE58" s="55"/>
      <c r="AF58" s="55"/>
      <c r="AG58" s="55"/>
      <c r="AH58" s="55"/>
      <c r="AI58" s="55"/>
      <c r="AJ58" s="55"/>
      <c r="AK58" s="55"/>
      <c r="AL58" s="55"/>
      <c r="AM58" s="56" t="s">
        <v>54</v>
      </c>
      <c r="AN58" s="55"/>
      <c r="AO58" s="57"/>
      <c r="AP58" s="35"/>
      <c r="AQ58" s="36"/>
    </row>
    <row r="59" spans="2:43">
      <c r="B59" s="21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2"/>
    </row>
    <row r="60" spans="2:43" s="1" customFormat="1" ht="15">
      <c r="B60" s="34"/>
      <c r="C60" s="35"/>
      <c r="D60" s="49" t="s">
        <v>55</v>
      </c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1"/>
      <c r="AA60" s="35"/>
      <c r="AB60" s="35"/>
      <c r="AC60" s="49" t="s">
        <v>56</v>
      </c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1"/>
      <c r="AP60" s="35"/>
      <c r="AQ60" s="36"/>
    </row>
    <row r="61" spans="2:43">
      <c r="B61" s="21"/>
      <c r="C61" s="25"/>
      <c r="D61" s="52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53"/>
      <c r="AA61" s="25"/>
      <c r="AB61" s="25"/>
      <c r="AC61" s="52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53"/>
      <c r="AP61" s="25"/>
      <c r="AQ61" s="22"/>
    </row>
    <row r="62" spans="2:43">
      <c r="B62" s="21"/>
      <c r="C62" s="25"/>
      <c r="D62" s="52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53"/>
      <c r="AA62" s="25"/>
      <c r="AB62" s="25"/>
      <c r="AC62" s="52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53"/>
      <c r="AP62" s="25"/>
      <c r="AQ62" s="22"/>
    </row>
    <row r="63" spans="2:43">
      <c r="B63" s="21"/>
      <c r="C63" s="25"/>
      <c r="D63" s="52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53"/>
      <c r="AA63" s="25"/>
      <c r="AB63" s="25"/>
      <c r="AC63" s="52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53"/>
      <c r="AP63" s="25"/>
      <c r="AQ63" s="22"/>
    </row>
    <row r="64" spans="2:43">
      <c r="B64" s="21"/>
      <c r="C64" s="25"/>
      <c r="D64" s="52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53"/>
      <c r="AA64" s="25"/>
      <c r="AB64" s="25"/>
      <c r="AC64" s="52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53"/>
      <c r="AP64" s="25"/>
      <c r="AQ64" s="22"/>
    </row>
    <row r="65" spans="2:43">
      <c r="B65" s="21"/>
      <c r="C65" s="25"/>
      <c r="D65" s="52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53"/>
      <c r="AA65" s="25"/>
      <c r="AB65" s="25"/>
      <c r="AC65" s="52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53"/>
      <c r="AP65" s="25"/>
      <c r="AQ65" s="22"/>
    </row>
    <row r="66" spans="2:43">
      <c r="B66" s="21"/>
      <c r="C66" s="25"/>
      <c r="D66" s="52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53"/>
      <c r="AA66" s="25"/>
      <c r="AB66" s="25"/>
      <c r="AC66" s="52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53"/>
      <c r="AP66" s="25"/>
      <c r="AQ66" s="22"/>
    </row>
    <row r="67" spans="2:43">
      <c r="B67" s="21"/>
      <c r="C67" s="25"/>
      <c r="D67" s="52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53"/>
      <c r="AA67" s="25"/>
      <c r="AB67" s="25"/>
      <c r="AC67" s="52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53"/>
      <c r="AP67" s="25"/>
      <c r="AQ67" s="22"/>
    </row>
    <row r="68" spans="2:43">
      <c r="B68" s="21"/>
      <c r="C68" s="25"/>
      <c r="D68" s="52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53"/>
      <c r="AA68" s="25"/>
      <c r="AB68" s="25"/>
      <c r="AC68" s="52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53"/>
      <c r="AP68" s="25"/>
      <c r="AQ68" s="22"/>
    </row>
    <row r="69" spans="2:43" s="1" customFormat="1" ht="15">
      <c r="B69" s="34"/>
      <c r="C69" s="35"/>
      <c r="D69" s="54" t="s">
        <v>53</v>
      </c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6" t="s">
        <v>54</v>
      </c>
      <c r="S69" s="55"/>
      <c r="T69" s="55"/>
      <c r="U69" s="55"/>
      <c r="V69" s="55"/>
      <c r="W69" s="55"/>
      <c r="X69" s="55"/>
      <c r="Y69" s="55"/>
      <c r="Z69" s="57"/>
      <c r="AA69" s="35"/>
      <c r="AB69" s="35"/>
      <c r="AC69" s="54" t="s">
        <v>53</v>
      </c>
      <c r="AD69" s="55"/>
      <c r="AE69" s="55"/>
      <c r="AF69" s="55"/>
      <c r="AG69" s="55"/>
      <c r="AH69" s="55"/>
      <c r="AI69" s="55"/>
      <c r="AJ69" s="55"/>
      <c r="AK69" s="55"/>
      <c r="AL69" s="55"/>
      <c r="AM69" s="56" t="s">
        <v>54</v>
      </c>
      <c r="AN69" s="55"/>
      <c r="AO69" s="57"/>
      <c r="AP69" s="35"/>
      <c r="AQ69" s="36"/>
    </row>
    <row r="70" spans="2:43" s="1" customFormat="1" ht="6.95" customHeight="1">
      <c r="B70" s="34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6"/>
    </row>
    <row r="71" spans="2:43" s="1" customFormat="1" ht="6.9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60"/>
    </row>
    <row r="75" spans="2:43" s="1" customFormat="1" ht="6.95" customHeight="1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3"/>
    </row>
    <row r="76" spans="2:43" s="1" customFormat="1" ht="36.950000000000003" customHeight="1">
      <c r="B76" s="34"/>
      <c r="C76" s="175" t="s">
        <v>57</v>
      </c>
      <c r="D76" s="176"/>
      <c r="E76" s="176"/>
      <c r="F76" s="176"/>
      <c r="G76" s="176"/>
      <c r="H76" s="176"/>
      <c r="I76" s="176"/>
      <c r="J76" s="176"/>
      <c r="K76" s="176"/>
      <c r="L76" s="176"/>
      <c r="M76" s="176"/>
      <c r="N76" s="176"/>
      <c r="O76" s="176"/>
      <c r="P76" s="176"/>
      <c r="Q76" s="176"/>
      <c r="R76" s="176"/>
      <c r="S76" s="176"/>
      <c r="T76" s="176"/>
      <c r="U76" s="176"/>
      <c r="V76" s="176"/>
      <c r="W76" s="176"/>
      <c r="X76" s="176"/>
      <c r="Y76" s="176"/>
      <c r="Z76" s="176"/>
      <c r="AA76" s="176"/>
      <c r="AB76" s="176"/>
      <c r="AC76" s="176"/>
      <c r="AD76" s="176"/>
      <c r="AE76" s="176"/>
      <c r="AF76" s="176"/>
      <c r="AG76" s="176"/>
      <c r="AH76" s="176"/>
      <c r="AI76" s="176"/>
      <c r="AJ76" s="176"/>
      <c r="AK76" s="176"/>
      <c r="AL76" s="176"/>
      <c r="AM76" s="176"/>
      <c r="AN76" s="176"/>
      <c r="AO76" s="176"/>
      <c r="AP76" s="176"/>
      <c r="AQ76" s="36"/>
    </row>
    <row r="77" spans="2:43" s="3" customFormat="1" ht="14.45" customHeight="1">
      <c r="B77" s="64"/>
      <c r="C77" s="29" t="s">
        <v>14</v>
      </c>
      <c r="D77" s="65"/>
      <c r="E77" s="65"/>
      <c r="F77" s="65"/>
      <c r="G77" s="65"/>
      <c r="H77" s="65"/>
      <c r="I77" s="65"/>
      <c r="J77" s="65"/>
      <c r="K77" s="65"/>
      <c r="L77" s="65" t="str">
        <f>K5</f>
        <v>20170403</v>
      </c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6"/>
    </row>
    <row r="78" spans="2:43" s="4" customFormat="1" ht="36.950000000000003" customHeight="1">
      <c r="B78" s="67"/>
      <c r="C78" s="68" t="s">
        <v>17</v>
      </c>
      <c r="D78" s="69"/>
      <c r="E78" s="69"/>
      <c r="F78" s="69"/>
      <c r="G78" s="69"/>
      <c r="H78" s="69"/>
      <c r="I78" s="69"/>
      <c r="J78" s="69"/>
      <c r="K78" s="69"/>
      <c r="L78" s="210" t="str">
        <f>K6</f>
        <v>Spevnená plocha pred ZŠ, Sačurov</v>
      </c>
      <c r="M78" s="211"/>
      <c r="N78" s="211"/>
      <c r="O78" s="211"/>
      <c r="P78" s="211"/>
      <c r="Q78" s="211"/>
      <c r="R78" s="211"/>
      <c r="S78" s="211"/>
      <c r="T78" s="211"/>
      <c r="U78" s="211"/>
      <c r="V78" s="211"/>
      <c r="W78" s="211"/>
      <c r="X78" s="211"/>
      <c r="Y78" s="211"/>
      <c r="Z78" s="211"/>
      <c r="AA78" s="211"/>
      <c r="AB78" s="211"/>
      <c r="AC78" s="211"/>
      <c r="AD78" s="211"/>
      <c r="AE78" s="211"/>
      <c r="AF78" s="211"/>
      <c r="AG78" s="211"/>
      <c r="AH78" s="211"/>
      <c r="AI78" s="211"/>
      <c r="AJ78" s="211"/>
      <c r="AK78" s="211"/>
      <c r="AL78" s="211"/>
      <c r="AM78" s="211"/>
      <c r="AN78" s="211"/>
      <c r="AO78" s="211"/>
      <c r="AP78" s="69"/>
      <c r="AQ78" s="70"/>
    </row>
    <row r="79" spans="2:43" s="1" customFormat="1" ht="6.95" customHeight="1">
      <c r="B79" s="34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6"/>
    </row>
    <row r="80" spans="2:43" s="1" customFormat="1" ht="15">
      <c r="B80" s="34"/>
      <c r="C80" s="29" t="s">
        <v>21</v>
      </c>
      <c r="D80" s="35"/>
      <c r="E80" s="35"/>
      <c r="F80" s="35"/>
      <c r="G80" s="35"/>
      <c r="H80" s="35"/>
      <c r="I80" s="35"/>
      <c r="J80" s="35"/>
      <c r="K80" s="35"/>
      <c r="L80" s="71" t="str">
        <f>IF(K8="","",K8)</f>
        <v xml:space="preserve"> </v>
      </c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29" t="s">
        <v>23</v>
      </c>
      <c r="AJ80" s="35"/>
      <c r="AK80" s="35"/>
      <c r="AL80" s="35"/>
      <c r="AM80" s="72" t="str">
        <f>IF(AN8= "","",AN8)</f>
        <v>24. 4. 2017</v>
      </c>
      <c r="AN80" s="35"/>
      <c r="AO80" s="35"/>
      <c r="AP80" s="35"/>
      <c r="AQ80" s="36"/>
    </row>
    <row r="81" spans="1:89" s="1" customFormat="1" ht="6.95" customHeight="1">
      <c r="B81" s="34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6"/>
    </row>
    <row r="82" spans="1:89" s="1" customFormat="1" ht="15">
      <c r="B82" s="34"/>
      <c r="C82" s="29" t="s">
        <v>25</v>
      </c>
      <c r="D82" s="35"/>
      <c r="E82" s="35"/>
      <c r="F82" s="35"/>
      <c r="G82" s="35"/>
      <c r="H82" s="35"/>
      <c r="I82" s="35"/>
      <c r="J82" s="35"/>
      <c r="K82" s="35"/>
      <c r="L82" s="65" t="str">
        <f>IF(E11= "","",E11)</f>
        <v>Obec Sačurov</v>
      </c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29" t="s">
        <v>31</v>
      </c>
      <c r="AJ82" s="35"/>
      <c r="AK82" s="35"/>
      <c r="AL82" s="35"/>
      <c r="AM82" s="212" t="str">
        <f>IF(E17="","",E17)</f>
        <v>Ing. Juraj Danko, Trebišov</v>
      </c>
      <c r="AN82" s="212"/>
      <c r="AO82" s="212"/>
      <c r="AP82" s="212"/>
      <c r="AQ82" s="36"/>
      <c r="AS82" s="213" t="s">
        <v>58</v>
      </c>
      <c r="AT82" s="214"/>
      <c r="AU82" s="50"/>
      <c r="AV82" s="50"/>
      <c r="AW82" s="50"/>
      <c r="AX82" s="50"/>
      <c r="AY82" s="50"/>
      <c r="AZ82" s="50"/>
      <c r="BA82" s="50"/>
      <c r="BB82" s="50"/>
      <c r="BC82" s="50"/>
      <c r="BD82" s="51"/>
    </row>
    <row r="83" spans="1:89" s="1" customFormat="1" ht="15">
      <c r="B83" s="34"/>
      <c r="C83" s="29" t="s">
        <v>29</v>
      </c>
      <c r="D83" s="35"/>
      <c r="E83" s="35"/>
      <c r="F83" s="35"/>
      <c r="G83" s="35"/>
      <c r="H83" s="35"/>
      <c r="I83" s="35"/>
      <c r="J83" s="35"/>
      <c r="K83" s="35"/>
      <c r="L83" s="65" t="str">
        <f>IF(E14= "Vyplň údaj","",E14)</f>
        <v/>
      </c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29" t="s">
        <v>35</v>
      </c>
      <c r="AJ83" s="35"/>
      <c r="AK83" s="35"/>
      <c r="AL83" s="35"/>
      <c r="AM83" s="212" t="str">
        <f>IF(E20="","",E20)</f>
        <v>Ing. Juraj Danko</v>
      </c>
      <c r="AN83" s="212"/>
      <c r="AO83" s="212"/>
      <c r="AP83" s="212"/>
      <c r="AQ83" s="36"/>
      <c r="AS83" s="215"/>
      <c r="AT83" s="216"/>
      <c r="AU83" s="35"/>
      <c r="AV83" s="35"/>
      <c r="AW83" s="35"/>
      <c r="AX83" s="35"/>
      <c r="AY83" s="35"/>
      <c r="AZ83" s="35"/>
      <c r="BA83" s="35"/>
      <c r="BB83" s="35"/>
      <c r="BC83" s="35"/>
      <c r="BD83" s="73"/>
    </row>
    <row r="84" spans="1:89" s="1" customFormat="1" ht="10.9" customHeight="1">
      <c r="B84" s="34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6"/>
      <c r="AS84" s="215"/>
      <c r="AT84" s="216"/>
      <c r="AU84" s="35"/>
      <c r="AV84" s="35"/>
      <c r="AW84" s="35"/>
      <c r="AX84" s="35"/>
      <c r="AY84" s="35"/>
      <c r="AZ84" s="35"/>
      <c r="BA84" s="35"/>
      <c r="BB84" s="35"/>
      <c r="BC84" s="35"/>
      <c r="BD84" s="73"/>
    </row>
    <row r="85" spans="1:89" s="1" customFormat="1" ht="29.25" customHeight="1">
      <c r="B85" s="34"/>
      <c r="C85" s="198" t="s">
        <v>59</v>
      </c>
      <c r="D85" s="199"/>
      <c r="E85" s="199"/>
      <c r="F85" s="199"/>
      <c r="G85" s="199"/>
      <c r="H85" s="74"/>
      <c r="I85" s="200" t="s">
        <v>60</v>
      </c>
      <c r="J85" s="199"/>
      <c r="K85" s="199"/>
      <c r="L85" s="199"/>
      <c r="M85" s="199"/>
      <c r="N85" s="199"/>
      <c r="O85" s="199"/>
      <c r="P85" s="199"/>
      <c r="Q85" s="199"/>
      <c r="R85" s="199"/>
      <c r="S85" s="199"/>
      <c r="T85" s="199"/>
      <c r="U85" s="199"/>
      <c r="V85" s="199"/>
      <c r="W85" s="199"/>
      <c r="X85" s="199"/>
      <c r="Y85" s="199"/>
      <c r="Z85" s="199"/>
      <c r="AA85" s="199"/>
      <c r="AB85" s="199"/>
      <c r="AC85" s="199"/>
      <c r="AD85" s="199"/>
      <c r="AE85" s="199"/>
      <c r="AF85" s="199"/>
      <c r="AG85" s="200" t="s">
        <v>61</v>
      </c>
      <c r="AH85" s="199"/>
      <c r="AI85" s="199"/>
      <c r="AJ85" s="199"/>
      <c r="AK85" s="199"/>
      <c r="AL85" s="199"/>
      <c r="AM85" s="199"/>
      <c r="AN85" s="200" t="s">
        <v>62</v>
      </c>
      <c r="AO85" s="199"/>
      <c r="AP85" s="201"/>
      <c r="AQ85" s="36"/>
      <c r="AS85" s="75" t="s">
        <v>63</v>
      </c>
      <c r="AT85" s="76" t="s">
        <v>64</v>
      </c>
      <c r="AU85" s="76" t="s">
        <v>65</v>
      </c>
      <c r="AV85" s="76" t="s">
        <v>66</v>
      </c>
      <c r="AW85" s="76" t="s">
        <v>67</v>
      </c>
      <c r="AX85" s="76" t="s">
        <v>68</v>
      </c>
      <c r="AY85" s="76" t="s">
        <v>69</v>
      </c>
      <c r="AZ85" s="76" t="s">
        <v>70</v>
      </c>
      <c r="BA85" s="76" t="s">
        <v>71</v>
      </c>
      <c r="BB85" s="76" t="s">
        <v>72</v>
      </c>
      <c r="BC85" s="76" t="s">
        <v>73</v>
      </c>
      <c r="BD85" s="77" t="s">
        <v>74</v>
      </c>
    </row>
    <row r="86" spans="1:89" s="1" customFormat="1" ht="10.9" customHeight="1"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6"/>
      <c r="AS86" s="78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1"/>
    </row>
    <row r="87" spans="1:89" s="4" customFormat="1" ht="32.450000000000003" customHeight="1">
      <c r="B87" s="67"/>
      <c r="C87" s="79" t="s">
        <v>75</v>
      </c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205">
        <f>ROUND(AG88,2)</f>
        <v>0</v>
      </c>
      <c r="AH87" s="205"/>
      <c r="AI87" s="205"/>
      <c r="AJ87" s="205"/>
      <c r="AK87" s="205"/>
      <c r="AL87" s="205"/>
      <c r="AM87" s="205"/>
      <c r="AN87" s="206">
        <f>SUM(AG87,AT87)</f>
        <v>0</v>
      </c>
      <c r="AO87" s="206"/>
      <c r="AP87" s="206"/>
      <c r="AQ87" s="70"/>
      <c r="AS87" s="81">
        <f>ROUND(AS88,2)</f>
        <v>0</v>
      </c>
      <c r="AT87" s="82">
        <f>ROUND(SUM(AV87:AW87),2)</f>
        <v>0</v>
      </c>
      <c r="AU87" s="83">
        <f>ROUND(AU88,5)</f>
        <v>0</v>
      </c>
      <c r="AV87" s="82">
        <f>ROUND(AZ87*L31,2)</f>
        <v>0</v>
      </c>
      <c r="AW87" s="82">
        <f>ROUND(BA87*L32,2)</f>
        <v>0</v>
      </c>
      <c r="AX87" s="82">
        <f>ROUND(BB87*L31,2)</f>
        <v>0</v>
      </c>
      <c r="AY87" s="82">
        <f>ROUND(BC87*L32,2)</f>
        <v>0</v>
      </c>
      <c r="AZ87" s="82">
        <f>ROUND(AZ88,2)</f>
        <v>0</v>
      </c>
      <c r="BA87" s="82">
        <f>ROUND(BA88,2)</f>
        <v>0</v>
      </c>
      <c r="BB87" s="82">
        <f>ROUND(BB88,2)</f>
        <v>0</v>
      </c>
      <c r="BC87" s="82">
        <f>ROUND(BC88,2)</f>
        <v>0</v>
      </c>
      <c r="BD87" s="84">
        <f>ROUND(BD88,2)</f>
        <v>0</v>
      </c>
      <c r="BS87" s="85" t="s">
        <v>76</v>
      </c>
      <c r="BT87" s="85" t="s">
        <v>77</v>
      </c>
      <c r="BV87" s="85" t="s">
        <v>78</v>
      </c>
      <c r="BW87" s="85" t="s">
        <v>79</v>
      </c>
      <c r="BX87" s="85" t="s">
        <v>80</v>
      </c>
    </row>
    <row r="88" spans="1:89" s="5" customFormat="1" ht="37.5" customHeight="1">
      <c r="A88" s="86" t="s">
        <v>81</v>
      </c>
      <c r="B88" s="87"/>
      <c r="C88" s="88"/>
      <c r="D88" s="204" t="s">
        <v>15</v>
      </c>
      <c r="E88" s="204"/>
      <c r="F88" s="204"/>
      <c r="G88" s="204"/>
      <c r="H88" s="204"/>
      <c r="I88" s="89"/>
      <c r="J88" s="204" t="s">
        <v>18</v>
      </c>
      <c r="K88" s="204"/>
      <c r="L88" s="204"/>
      <c r="M88" s="204"/>
      <c r="N88" s="204"/>
      <c r="O88" s="204"/>
      <c r="P88" s="204"/>
      <c r="Q88" s="204"/>
      <c r="R88" s="204"/>
      <c r="S88" s="204"/>
      <c r="T88" s="204"/>
      <c r="U88" s="204"/>
      <c r="V88" s="204"/>
      <c r="W88" s="204"/>
      <c r="X88" s="204"/>
      <c r="Y88" s="204"/>
      <c r="Z88" s="204"/>
      <c r="AA88" s="204"/>
      <c r="AB88" s="204"/>
      <c r="AC88" s="204"/>
      <c r="AD88" s="204"/>
      <c r="AE88" s="204"/>
      <c r="AF88" s="204"/>
      <c r="AG88" s="202">
        <f>'20170403 - Spevnená ploch...'!M29</f>
        <v>0</v>
      </c>
      <c r="AH88" s="203"/>
      <c r="AI88" s="203"/>
      <c r="AJ88" s="203"/>
      <c r="AK88" s="203"/>
      <c r="AL88" s="203"/>
      <c r="AM88" s="203"/>
      <c r="AN88" s="202">
        <f>SUM(AG88,AT88)</f>
        <v>0</v>
      </c>
      <c r="AO88" s="203"/>
      <c r="AP88" s="203"/>
      <c r="AQ88" s="90"/>
      <c r="AS88" s="91">
        <f>'20170403 - Spevnená ploch...'!M27</f>
        <v>0</v>
      </c>
      <c r="AT88" s="92">
        <f>ROUND(SUM(AV88:AW88),2)</f>
        <v>0</v>
      </c>
      <c r="AU88" s="93">
        <f>'20170403 - Spevnená ploch...'!W123</f>
        <v>0</v>
      </c>
      <c r="AV88" s="92">
        <f>'20170403 - Spevnená ploch...'!M31</f>
        <v>0</v>
      </c>
      <c r="AW88" s="92">
        <f>'20170403 - Spevnená ploch...'!M32</f>
        <v>0</v>
      </c>
      <c r="AX88" s="92">
        <f>'20170403 - Spevnená ploch...'!M33</f>
        <v>0</v>
      </c>
      <c r="AY88" s="92">
        <f>'20170403 - Spevnená ploch...'!M34</f>
        <v>0</v>
      </c>
      <c r="AZ88" s="92">
        <f>'20170403 - Spevnená ploch...'!H31</f>
        <v>0</v>
      </c>
      <c r="BA88" s="92">
        <f>'20170403 - Spevnená ploch...'!H32</f>
        <v>0</v>
      </c>
      <c r="BB88" s="92">
        <f>'20170403 - Spevnená ploch...'!H33</f>
        <v>0</v>
      </c>
      <c r="BC88" s="92">
        <f>'20170403 - Spevnená ploch...'!H34</f>
        <v>0</v>
      </c>
      <c r="BD88" s="94">
        <f>'20170403 - Spevnená ploch...'!H35</f>
        <v>0</v>
      </c>
      <c r="BT88" s="95" t="s">
        <v>82</v>
      </c>
      <c r="BU88" s="95" t="s">
        <v>83</v>
      </c>
      <c r="BV88" s="95" t="s">
        <v>78</v>
      </c>
      <c r="BW88" s="95" t="s">
        <v>79</v>
      </c>
      <c r="BX88" s="95" t="s">
        <v>80</v>
      </c>
    </row>
    <row r="89" spans="1:89">
      <c r="B89" s="21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2"/>
    </row>
    <row r="90" spans="1:89" s="1" customFormat="1" ht="30" customHeight="1">
      <c r="B90" s="34"/>
      <c r="C90" s="79" t="s">
        <v>84</v>
      </c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206">
        <f>ROUND(SUM(AG91:AG94),2)</f>
        <v>0</v>
      </c>
      <c r="AH90" s="206"/>
      <c r="AI90" s="206"/>
      <c r="AJ90" s="206"/>
      <c r="AK90" s="206"/>
      <c r="AL90" s="206"/>
      <c r="AM90" s="206"/>
      <c r="AN90" s="206">
        <f>ROUND(SUM(AN91:AN94),2)</f>
        <v>0</v>
      </c>
      <c r="AO90" s="206"/>
      <c r="AP90" s="206"/>
      <c r="AQ90" s="36"/>
      <c r="AS90" s="75" t="s">
        <v>85</v>
      </c>
      <c r="AT90" s="76" t="s">
        <v>86</v>
      </c>
      <c r="AU90" s="76" t="s">
        <v>41</v>
      </c>
      <c r="AV90" s="77" t="s">
        <v>64</v>
      </c>
    </row>
    <row r="91" spans="1:89" s="1" customFormat="1" ht="19.899999999999999" customHeight="1">
      <c r="B91" s="34"/>
      <c r="C91" s="35"/>
      <c r="D91" s="96" t="s">
        <v>87</v>
      </c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196">
        <f>ROUND(AG87*AS91,2)</f>
        <v>0</v>
      </c>
      <c r="AH91" s="197"/>
      <c r="AI91" s="197"/>
      <c r="AJ91" s="197"/>
      <c r="AK91" s="197"/>
      <c r="AL91" s="197"/>
      <c r="AM91" s="197"/>
      <c r="AN91" s="197">
        <f>ROUND(AG91+AV91,2)</f>
        <v>0</v>
      </c>
      <c r="AO91" s="197"/>
      <c r="AP91" s="197"/>
      <c r="AQ91" s="36"/>
      <c r="AS91" s="97">
        <v>0</v>
      </c>
      <c r="AT91" s="98" t="s">
        <v>88</v>
      </c>
      <c r="AU91" s="98" t="s">
        <v>42</v>
      </c>
      <c r="AV91" s="99">
        <f>ROUND(IF(AU91="základná",AG91*L31,IF(AU91="znížená",AG91*L32,0)),2)</f>
        <v>0</v>
      </c>
      <c r="BV91" s="17" t="s">
        <v>89</v>
      </c>
      <c r="BY91" s="100">
        <f>IF(AU91="základná",AV91,0)</f>
        <v>0</v>
      </c>
      <c r="BZ91" s="100">
        <f>IF(AU91="znížená",AV91,0)</f>
        <v>0</v>
      </c>
      <c r="CA91" s="100">
        <v>0</v>
      </c>
      <c r="CB91" s="100">
        <v>0</v>
      </c>
      <c r="CC91" s="100">
        <v>0</v>
      </c>
      <c r="CD91" s="100">
        <f>IF(AU91="základná",AG91,0)</f>
        <v>0</v>
      </c>
      <c r="CE91" s="100">
        <f>IF(AU91="znížená",AG91,0)</f>
        <v>0</v>
      </c>
      <c r="CF91" s="100">
        <f>IF(AU91="zákl. prenesená",AG91,0)</f>
        <v>0</v>
      </c>
      <c r="CG91" s="100">
        <f>IF(AU91="zníž. prenesená",AG91,0)</f>
        <v>0</v>
      </c>
      <c r="CH91" s="100">
        <f>IF(AU91="nulová",AG91,0)</f>
        <v>0</v>
      </c>
      <c r="CI91" s="17">
        <f>IF(AU91="základná",1,IF(AU91="znížená",2,IF(AU91="zákl. prenesená",4,IF(AU91="zníž. prenesená",5,3))))</f>
        <v>1</v>
      </c>
      <c r="CJ91" s="17">
        <f>IF(AT91="stavebná časť",1,IF(8891="investičná časť",2,3))</f>
        <v>1</v>
      </c>
      <c r="CK91" s="17" t="str">
        <f>IF(D91="Vyplň vlastné","","x")</f>
        <v>x</v>
      </c>
    </row>
    <row r="92" spans="1:89" s="1" customFormat="1" ht="19.899999999999999" customHeight="1">
      <c r="B92" s="34"/>
      <c r="C92" s="35"/>
      <c r="D92" s="194" t="s">
        <v>90</v>
      </c>
      <c r="E92" s="195"/>
      <c r="F92" s="195"/>
      <c r="G92" s="195"/>
      <c r="H92" s="195"/>
      <c r="I92" s="195"/>
      <c r="J92" s="195"/>
      <c r="K92" s="195"/>
      <c r="L92" s="195"/>
      <c r="M92" s="195"/>
      <c r="N92" s="195"/>
      <c r="O92" s="195"/>
      <c r="P92" s="195"/>
      <c r="Q92" s="195"/>
      <c r="R92" s="195"/>
      <c r="S92" s="195"/>
      <c r="T92" s="195"/>
      <c r="U92" s="195"/>
      <c r="V92" s="195"/>
      <c r="W92" s="195"/>
      <c r="X92" s="195"/>
      <c r="Y92" s="195"/>
      <c r="Z92" s="195"/>
      <c r="AA92" s="195"/>
      <c r="AB92" s="195"/>
      <c r="AC92" s="35"/>
      <c r="AD92" s="35"/>
      <c r="AE92" s="35"/>
      <c r="AF92" s="35"/>
      <c r="AG92" s="196">
        <f>AG87*AS92</f>
        <v>0</v>
      </c>
      <c r="AH92" s="197"/>
      <c r="AI92" s="197"/>
      <c r="AJ92" s="197"/>
      <c r="AK92" s="197"/>
      <c r="AL92" s="197"/>
      <c r="AM92" s="197"/>
      <c r="AN92" s="197">
        <f>AG92+AV92</f>
        <v>0</v>
      </c>
      <c r="AO92" s="197"/>
      <c r="AP92" s="197"/>
      <c r="AQ92" s="36"/>
      <c r="AS92" s="101">
        <v>0</v>
      </c>
      <c r="AT92" s="102" t="s">
        <v>88</v>
      </c>
      <c r="AU92" s="102" t="s">
        <v>42</v>
      </c>
      <c r="AV92" s="103">
        <f>ROUND(IF(AU92="nulová",0,IF(OR(AU92="základná",AU92="zákl. prenesená"),AG92*L31,AG92*L32)),2)</f>
        <v>0</v>
      </c>
      <c r="BV92" s="17" t="s">
        <v>91</v>
      </c>
      <c r="BY92" s="100">
        <f>IF(AU92="základná",AV92,0)</f>
        <v>0</v>
      </c>
      <c r="BZ92" s="100">
        <f>IF(AU92="znížená",AV92,0)</f>
        <v>0</v>
      </c>
      <c r="CA92" s="100">
        <f>IF(AU92="zákl. prenesená",AV92,0)</f>
        <v>0</v>
      </c>
      <c r="CB92" s="100">
        <f>IF(AU92="zníž. prenesená",AV92,0)</f>
        <v>0</v>
      </c>
      <c r="CC92" s="100">
        <f>IF(AU92="nulová",AV92,0)</f>
        <v>0</v>
      </c>
      <c r="CD92" s="100">
        <f>IF(AU92="základná",AG92,0)</f>
        <v>0</v>
      </c>
      <c r="CE92" s="100">
        <f>IF(AU92="znížená",AG92,0)</f>
        <v>0</v>
      </c>
      <c r="CF92" s="100">
        <f>IF(AU92="zákl. prenesená",AG92,0)</f>
        <v>0</v>
      </c>
      <c r="CG92" s="100">
        <f>IF(AU92="zníž. prenesená",AG92,0)</f>
        <v>0</v>
      </c>
      <c r="CH92" s="100">
        <f>IF(AU92="nulová",AG92,0)</f>
        <v>0</v>
      </c>
      <c r="CI92" s="17">
        <f>IF(AU92="základná",1,IF(AU92="znížená",2,IF(AU92="zákl. prenesená",4,IF(AU92="zníž. prenesená",5,3))))</f>
        <v>1</v>
      </c>
      <c r="CJ92" s="17">
        <f>IF(AT92="stavebná časť",1,IF(8892="investičná časť",2,3))</f>
        <v>1</v>
      </c>
      <c r="CK92" s="17" t="str">
        <f>IF(D92="Vyplň vlastné","","x")</f>
        <v/>
      </c>
    </row>
    <row r="93" spans="1:89" s="1" customFormat="1" ht="19.899999999999999" customHeight="1">
      <c r="B93" s="34"/>
      <c r="C93" s="35"/>
      <c r="D93" s="194" t="s">
        <v>90</v>
      </c>
      <c r="E93" s="195"/>
      <c r="F93" s="195"/>
      <c r="G93" s="195"/>
      <c r="H93" s="195"/>
      <c r="I93" s="195"/>
      <c r="J93" s="195"/>
      <c r="K93" s="195"/>
      <c r="L93" s="195"/>
      <c r="M93" s="195"/>
      <c r="N93" s="195"/>
      <c r="O93" s="195"/>
      <c r="P93" s="195"/>
      <c r="Q93" s="195"/>
      <c r="R93" s="195"/>
      <c r="S93" s="195"/>
      <c r="T93" s="195"/>
      <c r="U93" s="195"/>
      <c r="V93" s="195"/>
      <c r="W93" s="195"/>
      <c r="X93" s="195"/>
      <c r="Y93" s="195"/>
      <c r="Z93" s="195"/>
      <c r="AA93" s="195"/>
      <c r="AB93" s="195"/>
      <c r="AC93" s="35"/>
      <c r="AD93" s="35"/>
      <c r="AE93" s="35"/>
      <c r="AF93" s="35"/>
      <c r="AG93" s="196">
        <f>AG87*AS93</f>
        <v>0</v>
      </c>
      <c r="AH93" s="197"/>
      <c r="AI93" s="197"/>
      <c r="AJ93" s="197"/>
      <c r="AK93" s="197"/>
      <c r="AL93" s="197"/>
      <c r="AM93" s="197"/>
      <c r="AN93" s="197">
        <f>AG93+AV93</f>
        <v>0</v>
      </c>
      <c r="AO93" s="197"/>
      <c r="AP93" s="197"/>
      <c r="AQ93" s="36"/>
      <c r="AS93" s="101">
        <v>0</v>
      </c>
      <c r="AT93" s="102" t="s">
        <v>88</v>
      </c>
      <c r="AU93" s="102" t="s">
        <v>42</v>
      </c>
      <c r="AV93" s="103">
        <f>ROUND(IF(AU93="nulová",0,IF(OR(AU93="základná",AU93="zákl. prenesená"),AG93*L31,AG93*L32)),2)</f>
        <v>0</v>
      </c>
      <c r="BV93" s="17" t="s">
        <v>91</v>
      </c>
      <c r="BY93" s="100">
        <f>IF(AU93="základná",AV93,0)</f>
        <v>0</v>
      </c>
      <c r="BZ93" s="100">
        <f>IF(AU93="znížená",AV93,0)</f>
        <v>0</v>
      </c>
      <c r="CA93" s="100">
        <f>IF(AU93="zákl. prenesená",AV93,0)</f>
        <v>0</v>
      </c>
      <c r="CB93" s="100">
        <f>IF(AU93="zníž. prenesená",AV93,0)</f>
        <v>0</v>
      </c>
      <c r="CC93" s="100">
        <f>IF(AU93="nulová",AV93,0)</f>
        <v>0</v>
      </c>
      <c r="CD93" s="100">
        <f>IF(AU93="základná",AG93,0)</f>
        <v>0</v>
      </c>
      <c r="CE93" s="100">
        <f>IF(AU93="znížená",AG93,0)</f>
        <v>0</v>
      </c>
      <c r="CF93" s="100">
        <f>IF(AU93="zákl. prenesená",AG93,0)</f>
        <v>0</v>
      </c>
      <c r="CG93" s="100">
        <f>IF(AU93="zníž. prenesená",AG93,0)</f>
        <v>0</v>
      </c>
      <c r="CH93" s="100">
        <f>IF(AU93="nulová",AG93,0)</f>
        <v>0</v>
      </c>
      <c r="CI93" s="17">
        <f>IF(AU93="základná",1,IF(AU93="znížená",2,IF(AU93="zákl. prenesená",4,IF(AU93="zníž. prenesená",5,3))))</f>
        <v>1</v>
      </c>
      <c r="CJ93" s="17">
        <f>IF(AT93="stavebná časť",1,IF(8893="investičná časť",2,3))</f>
        <v>1</v>
      </c>
      <c r="CK93" s="17" t="str">
        <f>IF(D93="Vyplň vlastné","","x")</f>
        <v/>
      </c>
    </row>
    <row r="94" spans="1:89" s="1" customFormat="1" ht="19.899999999999999" customHeight="1">
      <c r="B94" s="34"/>
      <c r="C94" s="35"/>
      <c r="D94" s="194" t="s">
        <v>90</v>
      </c>
      <c r="E94" s="195"/>
      <c r="F94" s="195"/>
      <c r="G94" s="195"/>
      <c r="H94" s="195"/>
      <c r="I94" s="195"/>
      <c r="J94" s="195"/>
      <c r="K94" s="195"/>
      <c r="L94" s="195"/>
      <c r="M94" s="195"/>
      <c r="N94" s="195"/>
      <c r="O94" s="195"/>
      <c r="P94" s="195"/>
      <c r="Q94" s="195"/>
      <c r="R94" s="195"/>
      <c r="S94" s="195"/>
      <c r="T94" s="195"/>
      <c r="U94" s="195"/>
      <c r="V94" s="195"/>
      <c r="W94" s="195"/>
      <c r="X94" s="195"/>
      <c r="Y94" s="195"/>
      <c r="Z94" s="195"/>
      <c r="AA94" s="195"/>
      <c r="AB94" s="195"/>
      <c r="AC94" s="35"/>
      <c r="AD94" s="35"/>
      <c r="AE94" s="35"/>
      <c r="AF94" s="35"/>
      <c r="AG94" s="196">
        <f>AG87*AS94</f>
        <v>0</v>
      </c>
      <c r="AH94" s="197"/>
      <c r="AI94" s="197"/>
      <c r="AJ94" s="197"/>
      <c r="AK94" s="197"/>
      <c r="AL94" s="197"/>
      <c r="AM94" s="197"/>
      <c r="AN94" s="197">
        <f>AG94+AV94</f>
        <v>0</v>
      </c>
      <c r="AO94" s="197"/>
      <c r="AP94" s="197"/>
      <c r="AQ94" s="36"/>
      <c r="AS94" s="104">
        <v>0</v>
      </c>
      <c r="AT94" s="105" t="s">
        <v>88</v>
      </c>
      <c r="AU94" s="105" t="s">
        <v>42</v>
      </c>
      <c r="AV94" s="106">
        <f>ROUND(IF(AU94="nulová",0,IF(OR(AU94="základná",AU94="zákl. prenesená"),AG94*L31,AG94*L32)),2)</f>
        <v>0</v>
      </c>
      <c r="BV94" s="17" t="s">
        <v>91</v>
      </c>
      <c r="BY94" s="100">
        <f>IF(AU94="základná",AV94,0)</f>
        <v>0</v>
      </c>
      <c r="BZ94" s="100">
        <f>IF(AU94="znížená",AV94,0)</f>
        <v>0</v>
      </c>
      <c r="CA94" s="100">
        <f>IF(AU94="zákl. prenesená",AV94,0)</f>
        <v>0</v>
      </c>
      <c r="CB94" s="100">
        <f>IF(AU94="zníž. prenesená",AV94,0)</f>
        <v>0</v>
      </c>
      <c r="CC94" s="100">
        <f>IF(AU94="nulová",AV94,0)</f>
        <v>0</v>
      </c>
      <c r="CD94" s="100">
        <f>IF(AU94="základná",AG94,0)</f>
        <v>0</v>
      </c>
      <c r="CE94" s="100">
        <f>IF(AU94="znížená",AG94,0)</f>
        <v>0</v>
      </c>
      <c r="CF94" s="100">
        <f>IF(AU94="zákl. prenesená",AG94,0)</f>
        <v>0</v>
      </c>
      <c r="CG94" s="100">
        <f>IF(AU94="zníž. prenesená",AG94,0)</f>
        <v>0</v>
      </c>
      <c r="CH94" s="100">
        <f>IF(AU94="nulová",AG94,0)</f>
        <v>0</v>
      </c>
      <c r="CI94" s="17">
        <f>IF(AU94="základná",1,IF(AU94="znížená",2,IF(AU94="zákl. prenesená",4,IF(AU94="zníž. prenesená",5,3))))</f>
        <v>1</v>
      </c>
      <c r="CJ94" s="17">
        <f>IF(AT94="stavebná časť",1,IF(8894="investičná časť",2,3))</f>
        <v>1</v>
      </c>
      <c r="CK94" s="17" t="str">
        <f>IF(D94="Vyplň vlastné","","x")</f>
        <v/>
      </c>
    </row>
    <row r="95" spans="1:89" s="1" customFormat="1" ht="10.9" customHeight="1">
      <c r="B95" s="34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6"/>
    </row>
    <row r="96" spans="1:89" s="1" customFormat="1" ht="30" customHeight="1">
      <c r="B96" s="34"/>
      <c r="C96" s="107" t="s">
        <v>92</v>
      </c>
      <c r="D96" s="108"/>
      <c r="E96" s="108"/>
      <c r="F96" s="108"/>
      <c r="G96" s="108"/>
      <c r="H96" s="108"/>
      <c r="I96" s="108"/>
      <c r="J96" s="108"/>
      <c r="K96" s="108"/>
      <c r="L96" s="108"/>
      <c r="M96" s="108"/>
      <c r="N96" s="108"/>
      <c r="O96" s="108"/>
      <c r="P96" s="108"/>
      <c r="Q96" s="108"/>
      <c r="R96" s="108"/>
      <c r="S96" s="108"/>
      <c r="T96" s="108"/>
      <c r="U96" s="108"/>
      <c r="V96" s="108"/>
      <c r="W96" s="108"/>
      <c r="X96" s="108"/>
      <c r="Y96" s="108"/>
      <c r="Z96" s="108"/>
      <c r="AA96" s="108"/>
      <c r="AB96" s="108"/>
      <c r="AC96" s="108"/>
      <c r="AD96" s="108"/>
      <c r="AE96" s="108"/>
      <c r="AF96" s="108"/>
      <c r="AG96" s="207">
        <f>ROUND(AG87+AG90,2)</f>
        <v>0</v>
      </c>
      <c r="AH96" s="207"/>
      <c r="AI96" s="207"/>
      <c r="AJ96" s="207"/>
      <c r="AK96" s="207"/>
      <c r="AL96" s="207"/>
      <c r="AM96" s="207"/>
      <c r="AN96" s="207">
        <f>AN87+AN90</f>
        <v>0</v>
      </c>
      <c r="AO96" s="207"/>
      <c r="AP96" s="207"/>
      <c r="AQ96" s="36"/>
    </row>
    <row r="97" spans="2:43" s="1" customFormat="1" ht="6.95" customHeight="1">
      <c r="B97" s="58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59"/>
      <c r="AL97" s="59"/>
      <c r="AM97" s="59"/>
      <c r="AN97" s="59"/>
      <c r="AO97" s="59"/>
      <c r="AP97" s="59"/>
      <c r="AQ97" s="60"/>
    </row>
  </sheetData>
  <mergeCells count="58">
    <mergeCell ref="AG96:AM96"/>
    <mergeCell ref="AN96:AP96"/>
    <mergeCell ref="AR2:BE2"/>
    <mergeCell ref="AG91:AM91"/>
    <mergeCell ref="AN91:AP91"/>
    <mergeCell ref="C76:AP76"/>
    <mergeCell ref="L78:AO78"/>
    <mergeCell ref="AM82:AP82"/>
    <mergeCell ref="AS82:AT84"/>
    <mergeCell ref="AM83:AP83"/>
    <mergeCell ref="L35:O35"/>
    <mergeCell ref="W35:AE35"/>
    <mergeCell ref="AK35:AO35"/>
    <mergeCell ref="X37:AB37"/>
    <mergeCell ref="D93:AB93"/>
    <mergeCell ref="AG93:AM93"/>
    <mergeCell ref="AN93:AP93"/>
    <mergeCell ref="D94:AB94"/>
    <mergeCell ref="AG94:AM94"/>
    <mergeCell ref="AN94:AP94"/>
    <mergeCell ref="D92:AB92"/>
    <mergeCell ref="AG92:AM92"/>
    <mergeCell ref="AN92:AP92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G87:AM87"/>
    <mergeCell ref="AN87:AP87"/>
    <mergeCell ref="AG90:AM90"/>
    <mergeCell ref="AN90:AP90"/>
    <mergeCell ref="AK37:AO37"/>
    <mergeCell ref="L33:O33"/>
    <mergeCell ref="W33:AE33"/>
    <mergeCell ref="AK33:AO33"/>
    <mergeCell ref="L34:O34"/>
    <mergeCell ref="W34:AE34"/>
    <mergeCell ref="AK34:AO34"/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</mergeCells>
  <dataValidations count="2">
    <dataValidation type="list" allowBlank="1" showInputMessage="1" showErrorMessage="1" error="Povolené sú hodnoty základná, znížená, nulová." sqref="AU91:AU95">
      <formula1>"základná, znížená, nulová"</formula1>
    </dataValidation>
    <dataValidation type="list" allowBlank="1" showInputMessage="1" showErrorMessage="1" error="Povolené sú hodnoty stavebná časť, technologická časť, investičná časť." sqref="AT91:AT95">
      <formula1>"stavebná časť, technologická časť, investičná časť"</formula1>
    </dataValidation>
  </dataValidations>
  <hyperlinks>
    <hyperlink ref="K1:S1" location="C2" display="1) Súhrnný list stavby"/>
    <hyperlink ref="W1:AF1" location="C87" display="2) Rekapitulácia objektov"/>
    <hyperlink ref="A88" location="'20170403 - Spevnená ploch...'!C2" display="/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65"/>
  <sheetViews>
    <sheetView showGridLines="0" tabSelected="1" workbookViewId="0">
      <pane ySplit="1" topLeftCell="A108" activePane="bottomLeft" state="frozen"/>
      <selection pane="bottomLeft" activeCell="F132" sqref="F132:I132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09"/>
      <c r="B1" s="11"/>
      <c r="C1" s="11"/>
      <c r="D1" s="12" t="s">
        <v>1</v>
      </c>
      <c r="E1" s="11"/>
      <c r="F1" s="13" t="s">
        <v>93</v>
      </c>
      <c r="G1" s="13"/>
      <c r="H1" s="248" t="s">
        <v>94</v>
      </c>
      <c r="I1" s="248"/>
      <c r="J1" s="248"/>
      <c r="K1" s="248"/>
      <c r="L1" s="13" t="s">
        <v>95</v>
      </c>
      <c r="M1" s="11"/>
      <c r="N1" s="11"/>
      <c r="O1" s="12" t="s">
        <v>96</v>
      </c>
      <c r="P1" s="11"/>
      <c r="Q1" s="11"/>
      <c r="R1" s="11"/>
      <c r="S1" s="13" t="s">
        <v>97</v>
      </c>
      <c r="T1" s="13"/>
      <c r="U1" s="109"/>
      <c r="V1" s="109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1:66" ht="36.950000000000003" customHeight="1">
      <c r="C2" s="173" t="s">
        <v>7</v>
      </c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S2" s="208" t="s">
        <v>8</v>
      </c>
      <c r="T2" s="209"/>
      <c r="U2" s="209"/>
      <c r="V2" s="209"/>
      <c r="W2" s="209"/>
      <c r="X2" s="209"/>
      <c r="Y2" s="209"/>
      <c r="Z2" s="209"/>
      <c r="AA2" s="209"/>
      <c r="AB2" s="209"/>
      <c r="AC2" s="209"/>
      <c r="AT2" s="17" t="s">
        <v>79</v>
      </c>
    </row>
    <row r="3" spans="1:6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  <c r="AT3" s="17" t="s">
        <v>77</v>
      </c>
    </row>
    <row r="4" spans="1:66" ht="36.950000000000003" customHeight="1">
      <c r="B4" s="21"/>
      <c r="C4" s="175" t="s">
        <v>98</v>
      </c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22"/>
      <c r="T4" s="23" t="s">
        <v>12</v>
      </c>
      <c r="AT4" s="17" t="s">
        <v>6</v>
      </c>
    </row>
    <row r="5" spans="1:66" ht="6.95" customHeight="1">
      <c r="B5" s="21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2"/>
    </row>
    <row r="6" spans="1:66" s="1" customFormat="1" ht="32.85" customHeight="1">
      <c r="B6" s="34"/>
      <c r="C6" s="35"/>
      <c r="D6" s="28" t="s">
        <v>17</v>
      </c>
      <c r="E6" s="35"/>
      <c r="F6" s="181" t="s">
        <v>18</v>
      </c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35"/>
      <c r="R6" s="36"/>
    </row>
    <row r="7" spans="1:66" s="1" customFormat="1" ht="14.45" customHeight="1">
      <c r="B7" s="34"/>
      <c r="C7" s="35"/>
      <c r="D7" s="29" t="s">
        <v>19</v>
      </c>
      <c r="E7" s="35"/>
      <c r="F7" s="27" t="s">
        <v>5</v>
      </c>
      <c r="G7" s="35"/>
      <c r="H7" s="35"/>
      <c r="I7" s="35"/>
      <c r="J7" s="35"/>
      <c r="K7" s="35"/>
      <c r="L7" s="35"/>
      <c r="M7" s="29" t="s">
        <v>20</v>
      </c>
      <c r="N7" s="35"/>
      <c r="O7" s="27" t="s">
        <v>5</v>
      </c>
      <c r="P7" s="35"/>
      <c r="Q7" s="35"/>
      <c r="R7" s="36"/>
    </row>
    <row r="8" spans="1:66" s="1" customFormat="1" ht="14.45" customHeight="1">
      <c r="B8" s="34"/>
      <c r="C8" s="35"/>
      <c r="D8" s="29" t="s">
        <v>21</v>
      </c>
      <c r="E8" s="35"/>
      <c r="F8" s="27" t="s">
        <v>22</v>
      </c>
      <c r="G8" s="35"/>
      <c r="H8" s="35"/>
      <c r="I8" s="35"/>
      <c r="J8" s="35"/>
      <c r="K8" s="35"/>
      <c r="L8" s="35"/>
      <c r="M8" s="29" t="s">
        <v>23</v>
      </c>
      <c r="N8" s="35"/>
      <c r="O8" s="219" t="str">
        <f>'Rekapitulácia stavby'!AN8</f>
        <v>24. 4. 2017</v>
      </c>
      <c r="P8" s="220"/>
      <c r="Q8" s="35"/>
      <c r="R8" s="36"/>
    </row>
    <row r="9" spans="1:66" s="1" customFormat="1" ht="10.9" customHeight="1">
      <c r="B9" s="34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6"/>
    </row>
    <row r="10" spans="1:66" s="1" customFormat="1" ht="14.45" customHeight="1">
      <c r="B10" s="34"/>
      <c r="C10" s="35"/>
      <c r="D10" s="29" t="s">
        <v>25</v>
      </c>
      <c r="E10" s="35"/>
      <c r="F10" s="35"/>
      <c r="G10" s="35"/>
      <c r="H10" s="35"/>
      <c r="I10" s="35"/>
      <c r="J10" s="35"/>
      <c r="K10" s="35"/>
      <c r="L10" s="35"/>
      <c r="M10" s="29" t="s">
        <v>26</v>
      </c>
      <c r="N10" s="35"/>
      <c r="O10" s="179" t="s">
        <v>5</v>
      </c>
      <c r="P10" s="179"/>
      <c r="Q10" s="35"/>
      <c r="R10" s="36"/>
    </row>
    <row r="11" spans="1:66" s="1" customFormat="1" ht="18" customHeight="1">
      <c r="B11" s="34"/>
      <c r="C11" s="35"/>
      <c r="D11" s="35"/>
      <c r="E11" s="27" t="s">
        <v>27</v>
      </c>
      <c r="F11" s="35"/>
      <c r="G11" s="35"/>
      <c r="H11" s="35"/>
      <c r="I11" s="35"/>
      <c r="J11" s="35"/>
      <c r="K11" s="35"/>
      <c r="L11" s="35"/>
      <c r="M11" s="29" t="s">
        <v>28</v>
      </c>
      <c r="N11" s="35"/>
      <c r="O11" s="179" t="s">
        <v>5</v>
      </c>
      <c r="P11" s="179"/>
      <c r="Q11" s="35"/>
      <c r="R11" s="36"/>
    </row>
    <row r="12" spans="1:66" s="1" customFormat="1" ht="6.95" customHeight="1">
      <c r="B12" s="34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6"/>
    </row>
    <row r="13" spans="1:66" s="1" customFormat="1" ht="14.45" customHeight="1">
      <c r="B13" s="34"/>
      <c r="C13" s="35"/>
      <c r="D13" s="29" t="s">
        <v>29</v>
      </c>
      <c r="E13" s="35"/>
      <c r="F13" s="35"/>
      <c r="G13" s="35"/>
      <c r="H13" s="35"/>
      <c r="I13" s="35"/>
      <c r="J13" s="35"/>
      <c r="K13" s="35"/>
      <c r="L13" s="35"/>
      <c r="M13" s="29" t="s">
        <v>26</v>
      </c>
      <c r="N13" s="35"/>
      <c r="O13" s="221" t="str">
        <f>IF('Rekapitulácia stavby'!AN13="","",'Rekapitulácia stavby'!AN13)</f>
        <v>Vyplň údaj</v>
      </c>
      <c r="P13" s="179"/>
      <c r="Q13" s="35"/>
      <c r="R13" s="36"/>
    </row>
    <row r="14" spans="1:66" s="1" customFormat="1" ht="18" customHeight="1">
      <c r="B14" s="34"/>
      <c r="C14" s="35"/>
      <c r="D14" s="35"/>
      <c r="E14" s="221" t="str">
        <f>IF('Rekapitulácia stavby'!E14="","",'Rekapitulácia stavby'!E14)</f>
        <v>Vyplň údaj</v>
      </c>
      <c r="F14" s="222"/>
      <c r="G14" s="222"/>
      <c r="H14" s="222"/>
      <c r="I14" s="222"/>
      <c r="J14" s="222"/>
      <c r="K14" s="222"/>
      <c r="L14" s="222"/>
      <c r="M14" s="29" t="s">
        <v>28</v>
      </c>
      <c r="N14" s="35"/>
      <c r="O14" s="221" t="str">
        <f>IF('Rekapitulácia stavby'!AN14="","",'Rekapitulácia stavby'!AN14)</f>
        <v>Vyplň údaj</v>
      </c>
      <c r="P14" s="179"/>
      <c r="Q14" s="35"/>
      <c r="R14" s="36"/>
    </row>
    <row r="15" spans="1:66" s="1" customFormat="1" ht="6.95" customHeight="1">
      <c r="B15" s="34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6"/>
    </row>
    <row r="16" spans="1:66" s="1" customFormat="1" ht="14.45" customHeight="1">
      <c r="B16" s="34"/>
      <c r="C16" s="35"/>
      <c r="D16" s="29" t="s">
        <v>31</v>
      </c>
      <c r="E16" s="35"/>
      <c r="F16" s="35"/>
      <c r="G16" s="35"/>
      <c r="H16" s="35"/>
      <c r="I16" s="35"/>
      <c r="J16" s="35"/>
      <c r="K16" s="35"/>
      <c r="L16" s="35"/>
      <c r="M16" s="29" t="s">
        <v>26</v>
      </c>
      <c r="N16" s="35"/>
      <c r="O16" s="179" t="s">
        <v>5</v>
      </c>
      <c r="P16" s="179"/>
      <c r="Q16" s="35"/>
      <c r="R16" s="36"/>
    </row>
    <row r="17" spans="2:18" s="1" customFormat="1" ht="18" customHeight="1">
      <c r="B17" s="34"/>
      <c r="C17" s="35"/>
      <c r="D17" s="35"/>
      <c r="E17" s="27" t="s">
        <v>32</v>
      </c>
      <c r="F17" s="35"/>
      <c r="G17" s="35"/>
      <c r="H17" s="35"/>
      <c r="I17" s="35"/>
      <c r="J17" s="35"/>
      <c r="K17" s="35"/>
      <c r="L17" s="35"/>
      <c r="M17" s="29" t="s">
        <v>28</v>
      </c>
      <c r="N17" s="35"/>
      <c r="O17" s="179" t="s">
        <v>5</v>
      </c>
      <c r="P17" s="179"/>
      <c r="Q17" s="35"/>
      <c r="R17" s="36"/>
    </row>
    <row r="18" spans="2:18" s="1" customFormat="1" ht="6.95" customHeight="1">
      <c r="B18" s="34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6"/>
    </row>
    <row r="19" spans="2:18" s="1" customFormat="1" ht="14.45" customHeight="1">
      <c r="B19" s="34"/>
      <c r="C19" s="35"/>
      <c r="D19" s="29" t="s">
        <v>35</v>
      </c>
      <c r="E19" s="35"/>
      <c r="F19" s="35"/>
      <c r="G19" s="35"/>
      <c r="H19" s="35"/>
      <c r="I19" s="35"/>
      <c r="J19" s="35"/>
      <c r="K19" s="35"/>
      <c r="L19" s="35"/>
      <c r="M19" s="29" t="s">
        <v>26</v>
      </c>
      <c r="N19" s="35"/>
      <c r="O19" s="179" t="s">
        <v>5</v>
      </c>
      <c r="P19" s="179"/>
      <c r="Q19" s="35"/>
      <c r="R19" s="36"/>
    </row>
    <row r="20" spans="2:18" s="1" customFormat="1" ht="18" customHeight="1">
      <c r="B20" s="34"/>
      <c r="C20" s="35"/>
      <c r="D20" s="35"/>
      <c r="E20" s="27" t="s">
        <v>36</v>
      </c>
      <c r="F20" s="35"/>
      <c r="G20" s="35"/>
      <c r="H20" s="35"/>
      <c r="I20" s="35"/>
      <c r="J20" s="35"/>
      <c r="K20" s="35"/>
      <c r="L20" s="35"/>
      <c r="M20" s="29" t="s">
        <v>28</v>
      </c>
      <c r="N20" s="35"/>
      <c r="O20" s="179" t="s">
        <v>5</v>
      </c>
      <c r="P20" s="179"/>
      <c r="Q20" s="35"/>
      <c r="R20" s="36"/>
    </row>
    <row r="21" spans="2:18" s="1" customFormat="1" ht="6.95" customHeight="1">
      <c r="B21" s="34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6"/>
    </row>
    <row r="22" spans="2:18" s="1" customFormat="1" ht="14.45" customHeight="1">
      <c r="B22" s="34"/>
      <c r="C22" s="35"/>
      <c r="D22" s="29" t="s">
        <v>37</v>
      </c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6"/>
    </row>
    <row r="23" spans="2:18" s="1" customFormat="1" ht="22.5" customHeight="1">
      <c r="B23" s="34"/>
      <c r="C23" s="35"/>
      <c r="D23" s="35"/>
      <c r="E23" s="184" t="s">
        <v>5</v>
      </c>
      <c r="F23" s="184"/>
      <c r="G23" s="184"/>
      <c r="H23" s="184"/>
      <c r="I23" s="184"/>
      <c r="J23" s="184"/>
      <c r="K23" s="184"/>
      <c r="L23" s="184"/>
      <c r="M23" s="35"/>
      <c r="N23" s="35"/>
      <c r="O23" s="35"/>
      <c r="P23" s="35"/>
      <c r="Q23" s="35"/>
      <c r="R23" s="36"/>
    </row>
    <row r="24" spans="2:18" s="1" customFormat="1" ht="6.95" customHeight="1">
      <c r="B24" s="3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6"/>
    </row>
    <row r="25" spans="2:18" s="1" customFormat="1" ht="6.95" customHeight="1">
      <c r="B25" s="34"/>
      <c r="C25" s="35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35"/>
      <c r="R25" s="36"/>
    </row>
    <row r="26" spans="2:18" s="1" customFormat="1" ht="14.45" customHeight="1">
      <c r="B26" s="34"/>
      <c r="C26" s="35"/>
      <c r="D26" s="110" t="s">
        <v>99</v>
      </c>
      <c r="E26" s="35"/>
      <c r="F26" s="35"/>
      <c r="G26" s="35"/>
      <c r="H26" s="35"/>
      <c r="I26" s="35"/>
      <c r="J26" s="35"/>
      <c r="K26" s="35"/>
      <c r="L26" s="35"/>
      <c r="M26" s="185">
        <f>N87</f>
        <v>0</v>
      </c>
      <c r="N26" s="185"/>
      <c r="O26" s="185"/>
      <c r="P26" s="185"/>
      <c r="Q26" s="35"/>
      <c r="R26" s="36"/>
    </row>
    <row r="27" spans="2:18" s="1" customFormat="1" ht="14.45" customHeight="1">
      <c r="B27" s="34"/>
      <c r="C27" s="35"/>
      <c r="D27" s="33" t="s">
        <v>87</v>
      </c>
      <c r="E27" s="35"/>
      <c r="F27" s="35"/>
      <c r="G27" s="35"/>
      <c r="H27" s="35"/>
      <c r="I27" s="35"/>
      <c r="J27" s="35"/>
      <c r="K27" s="35"/>
      <c r="L27" s="35"/>
      <c r="M27" s="185">
        <f>N99</f>
        <v>0</v>
      </c>
      <c r="N27" s="185"/>
      <c r="O27" s="185"/>
      <c r="P27" s="185"/>
      <c r="Q27" s="35"/>
      <c r="R27" s="36"/>
    </row>
    <row r="28" spans="2:18" s="1" customFormat="1" ht="6.95" customHeight="1"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6"/>
    </row>
    <row r="29" spans="2:18" s="1" customFormat="1" ht="25.35" customHeight="1">
      <c r="B29" s="34"/>
      <c r="C29" s="35"/>
      <c r="D29" s="111" t="s">
        <v>40</v>
      </c>
      <c r="E29" s="35"/>
      <c r="F29" s="35"/>
      <c r="G29" s="35"/>
      <c r="H29" s="35"/>
      <c r="I29" s="35"/>
      <c r="J29" s="35"/>
      <c r="K29" s="35"/>
      <c r="L29" s="35"/>
      <c r="M29" s="223">
        <f>ROUND(M26+M27,2)</f>
        <v>0</v>
      </c>
      <c r="N29" s="218"/>
      <c r="O29" s="218"/>
      <c r="P29" s="218"/>
      <c r="Q29" s="35"/>
      <c r="R29" s="36"/>
    </row>
    <row r="30" spans="2:18" s="1" customFormat="1" ht="6.95" customHeight="1">
      <c r="B30" s="34"/>
      <c r="C30" s="35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35"/>
      <c r="R30" s="36"/>
    </row>
    <row r="31" spans="2:18" s="1" customFormat="1" ht="14.45" customHeight="1">
      <c r="B31" s="34"/>
      <c r="C31" s="35"/>
      <c r="D31" s="41" t="s">
        <v>41</v>
      </c>
      <c r="E31" s="41" t="s">
        <v>42</v>
      </c>
      <c r="F31" s="42">
        <v>0.2</v>
      </c>
      <c r="G31" s="112" t="s">
        <v>43</v>
      </c>
      <c r="H31" s="224">
        <f>ROUND((((SUM(BE99:BE106)+SUM(BE123:BE158))+SUM(BE160:BE164))),2)</f>
        <v>0</v>
      </c>
      <c r="I31" s="218"/>
      <c r="J31" s="218"/>
      <c r="K31" s="35"/>
      <c r="L31" s="35"/>
      <c r="M31" s="224">
        <f>ROUND(((ROUND((SUM(BE99:BE106)+SUM(BE123:BE158)), 2)*F31)+SUM(BE160:BE164)*F31),2)</f>
        <v>0</v>
      </c>
      <c r="N31" s="218"/>
      <c r="O31" s="218"/>
      <c r="P31" s="218"/>
      <c r="Q31" s="35"/>
      <c r="R31" s="36"/>
    </row>
    <row r="32" spans="2:18" s="1" customFormat="1" ht="14.45" customHeight="1">
      <c r="B32" s="34"/>
      <c r="C32" s="35"/>
      <c r="D32" s="35"/>
      <c r="E32" s="41" t="s">
        <v>44</v>
      </c>
      <c r="F32" s="42">
        <v>0.2</v>
      </c>
      <c r="G32" s="112" t="s">
        <v>43</v>
      </c>
      <c r="H32" s="224">
        <f>ROUND((((SUM(BF99:BF106)+SUM(BF123:BF158))+SUM(BF160:BF164))),2)</f>
        <v>0</v>
      </c>
      <c r="I32" s="218"/>
      <c r="J32" s="218"/>
      <c r="K32" s="35"/>
      <c r="L32" s="35"/>
      <c r="M32" s="224">
        <f>ROUND(((ROUND((SUM(BF99:BF106)+SUM(BF123:BF158)), 2)*F32)+SUM(BF160:BF164)*F32),2)</f>
        <v>0</v>
      </c>
      <c r="N32" s="218"/>
      <c r="O32" s="218"/>
      <c r="P32" s="218"/>
      <c r="Q32" s="35"/>
      <c r="R32" s="36"/>
    </row>
    <row r="33" spans="2:18" s="1" customFormat="1" ht="14.45" hidden="1" customHeight="1">
      <c r="B33" s="34"/>
      <c r="C33" s="35"/>
      <c r="D33" s="35"/>
      <c r="E33" s="41" t="s">
        <v>45</v>
      </c>
      <c r="F33" s="42">
        <v>0.2</v>
      </c>
      <c r="G33" s="112" t="s">
        <v>43</v>
      </c>
      <c r="H33" s="224">
        <f>ROUND((((SUM(BG99:BG106)+SUM(BG123:BG158))+SUM(BG160:BG164))),2)</f>
        <v>0</v>
      </c>
      <c r="I33" s="218"/>
      <c r="J33" s="218"/>
      <c r="K33" s="35"/>
      <c r="L33" s="35"/>
      <c r="M33" s="224">
        <v>0</v>
      </c>
      <c r="N33" s="218"/>
      <c r="O33" s="218"/>
      <c r="P33" s="218"/>
      <c r="Q33" s="35"/>
      <c r="R33" s="36"/>
    </row>
    <row r="34" spans="2:18" s="1" customFormat="1" ht="14.45" hidden="1" customHeight="1">
      <c r="B34" s="34"/>
      <c r="C34" s="35"/>
      <c r="D34" s="35"/>
      <c r="E34" s="41" t="s">
        <v>46</v>
      </c>
      <c r="F34" s="42">
        <v>0.2</v>
      </c>
      <c r="G34" s="112" t="s">
        <v>43</v>
      </c>
      <c r="H34" s="224">
        <f>ROUND((((SUM(BH99:BH106)+SUM(BH123:BH158))+SUM(BH160:BH164))),2)</f>
        <v>0</v>
      </c>
      <c r="I34" s="218"/>
      <c r="J34" s="218"/>
      <c r="K34" s="35"/>
      <c r="L34" s="35"/>
      <c r="M34" s="224">
        <v>0</v>
      </c>
      <c r="N34" s="218"/>
      <c r="O34" s="218"/>
      <c r="P34" s="218"/>
      <c r="Q34" s="35"/>
      <c r="R34" s="36"/>
    </row>
    <row r="35" spans="2:18" s="1" customFormat="1" ht="14.45" hidden="1" customHeight="1">
      <c r="B35" s="34"/>
      <c r="C35" s="35"/>
      <c r="D35" s="35"/>
      <c r="E35" s="41" t="s">
        <v>47</v>
      </c>
      <c r="F35" s="42">
        <v>0</v>
      </c>
      <c r="G35" s="112" t="s">
        <v>43</v>
      </c>
      <c r="H35" s="224">
        <f>ROUND((((SUM(BI99:BI106)+SUM(BI123:BI158))+SUM(BI160:BI164))),2)</f>
        <v>0</v>
      </c>
      <c r="I35" s="218"/>
      <c r="J35" s="218"/>
      <c r="K35" s="35"/>
      <c r="L35" s="35"/>
      <c r="M35" s="224">
        <v>0</v>
      </c>
      <c r="N35" s="218"/>
      <c r="O35" s="218"/>
      <c r="P35" s="218"/>
      <c r="Q35" s="35"/>
      <c r="R35" s="36"/>
    </row>
    <row r="36" spans="2:18" s="1" customFormat="1" ht="6.95" customHeight="1"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6"/>
    </row>
    <row r="37" spans="2:18" s="1" customFormat="1" ht="25.35" customHeight="1">
      <c r="B37" s="34"/>
      <c r="C37" s="108"/>
      <c r="D37" s="113" t="s">
        <v>48</v>
      </c>
      <c r="E37" s="74"/>
      <c r="F37" s="74"/>
      <c r="G37" s="114" t="s">
        <v>49</v>
      </c>
      <c r="H37" s="115" t="s">
        <v>50</v>
      </c>
      <c r="I37" s="74"/>
      <c r="J37" s="74"/>
      <c r="K37" s="74"/>
      <c r="L37" s="225">
        <f>SUM(M29:M35)</f>
        <v>0</v>
      </c>
      <c r="M37" s="225"/>
      <c r="N37" s="225"/>
      <c r="O37" s="225"/>
      <c r="P37" s="226"/>
      <c r="Q37" s="108"/>
      <c r="R37" s="36"/>
    </row>
    <row r="38" spans="2:18" s="1" customFormat="1" ht="14.45" customHeight="1">
      <c r="B38" s="34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6"/>
    </row>
    <row r="39" spans="2:18" s="1" customFormat="1" ht="14.45" customHeight="1"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6"/>
    </row>
    <row r="40" spans="2:18">
      <c r="B40" s="21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2"/>
    </row>
    <row r="41" spans="2:18">
      <c r="B41" s="21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2"/>
    </row>
    <row r="42" spans="2:18">
      <c r="B42" s="21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2"/>
    </row>
    <row r="43" spans="2:18">
      <c r="B43" s="21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2"/>
    </row>
    <row r="44" spans="2:18">
      <c r="B44" s="21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2"/>
    </row>
    <row r="45" spans="2:18">
      <c r="B45" s="21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2"/>
    </row>
    <row r="46" spans="2:18">
      <c r="B46" s="21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2"/>
    </row>
    <row r="47" spans="2:18">
      <c r="B47" s="21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2"/>
    </row>
    <row r="48" spans="2:18">
      <c r="B48" s="21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2"/>
    </row>
    <row r="49" spans="2:18">
      <c r="B49" s="21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2"/>
    </row>
    <row r="50" spans="2:18" s="1" customFormat="1" ht="15">
      <c r="B50" s="34"/>
      <c r="C50" s="35"/>
      <c r="D50" s="49" t="s">
        <v>51</v>
      </c>
      <c r="E50" s="50"/>
      <c r="F50" s="50"/>
      <c r="G50" s="50"/>
      <c r="H50" s="51"/>
      <c r="I50" s="35"/>
      <c r="J50" s="49" t="s">
        <v>52</v>
      </c>
      <c r="K50" s="50"/>
      <c r="L50" s="50"/>
      <c r="M50" s="50"/>
      <c r="N50" s="50"/>
      <c r="O50" s="50"/>
      <c r="P50" s="51"/>
      <c r="Q50" s="35"/>
      <c r="R50" s="36"/>
    </row>
    <row r="51" spans="2:18">
      <c r="B51" s="21"/>
      <c r="C51" s="25"/>
      <c r="D51" s="52"/>
      <c r="E51" s="25"/>
      <c r="F51" s="25"/>
      <c r="G51" s="25"/>
      <c r="H51" s="53"/>
      <c r="I51" s="25"/>
      <c r="J51" s="52"/>
      <c r="K51" s="25"/>
      <c r="L51" s="25"/>
      <c r="M51" s="25"/>
      <c r="N51" s="25"/>
      <c r="O51" s="25"/>
      <c r="P51" s="53"/>
      <c r="Q51" s="25"/>
      <c r="R51" s="22"/>
    </row>
    <row r="52" spans="2:18">
      <c r="B52" s="21"/>
      <c r="C52" s="25"/>
      <c r="D52" s="52"/>
      <c r="E52" s="25"/>
      <c r="F52" s="25"/>
      <c r="G52" s="25"/>
      <c r="H52" s="53"/>
      <c r="I52" s="25"/>
      <c r="J52" s="52"/>
      <c r="K52" s="25"/>
      <c r="L52" s="25"/>
      <c r="M52" s="25"/>
      <c r="N52" s="25"/>
      <c r="O52" s="25"/>
      <c r="P52" s="53"/>
      <c r="Q52" s="25"/>
      <c r="R52" s="22"/>
    </row>
    <row r="53" spans="2:18">
      <c r="B53" s="21"/>
      <c r="C53" s="25"/>
      <c r="D53" s="52"/>
      <c r="E53" s="25"/>
      <c r="F53" s="25"/>
      <c r="G53" s="25"/>
      <c r="H53" s="53"/>
      <c r="I53" s="25"/>
      <c r="J53" s="52"/>
      <c r="K53" s="25"/>
      <c r="L53" s="25"/>
      <c r="M53" s="25"/>
      <c r="N53" s="25"/>
      <c r="O53" s="25"/>
      <c r="P53" s="53"/>
      <c r="Q53" s="25"/>
      <c r="R53" s="22"/>
    </row>
    <row r="54" spans="2:18">
      <c r="B54" s="21"/>
      <c r="C54" s="25"/>
      <c r="D54" s="52"/>
      <c r="E54" s="25"/>
      <c r="F54" s="25"/>
      <c r="G54" s="25"/>
      <c r="H54" s="53"/>
      <c r="I54" s="25"/>
      <c r="J54" s="52"/>
      <c r="K54" s="25"/>
      <c r="L54" s="25"/>
      <c r="M54" s="25"/>
      <c r="N54" s="25"/>
      <c r="O54" s="25"/>
      <c r="P54" s="53"/>
      <c r="Q54" s="25"/>
      <c r="R54" s="22"/>
    </row>
    <row r="55" spans="2:18">
      <c r="B55" s="21"/>
      <c r="C55" s="25"/>
      <c r="D55" s="52"/>
      <c r="E55" s="25"/>
      <c r="F55" s="25"/>
      <c r="G55" s="25"/>
      <c r="H55" s="53"/>
      <c r="I55" s="25"/>
      <c r="J55" s="52"/>
      <c r="K55" s="25"/>
      <c r="L55" s="25"/>
      <c r="M55" s="25"/>
      <c r="N55" s="25"/>
      <c r="O55" s="25"/>
      <c r="P55" s="53"/>
      <c r="Q55" s="25"/>
      <c r="R55" s="22"/>
    </row>
    <row r="56" spans="2:18">
      <c r="B56" s="21"/>
      <c r="C56" s="25"/>
      <c r="D56" s="52"/>
      <c r="E56" s="25"/>
      <c r="F56" s="25"/>
      <c r="G56" s="25"/>
      <c r="H56" s="53"/>
      <c r="I56" s="25"/>
      <c r="J56" s="52"/>
      <c r="K56" s="25"/>
      <c r="L56" s="25"/>
      <c r="M56" s="25"/>
      <c r="N56" s="25"/>
      <c r="O56" s="25"/>
      <c r="P56" s="53"/>
      <c r="Q56" s="25"/>
      <c r="R56" s="22"/>
    </row>
    <row r="57" spans="2:18">
      <c r="B57" s="21"/>
      <c r="C57" s="25"/>
      <c r="D57" s="52"/>
      <c r="E57" s="25"/>
      <c r="F57" s="25"/>
      <c r="G57" s="25"/>
      <c r="H57" s="53"/>
      <c r="I57" s="25"/>
      <c r="J57" s="52"/>
      <c r="K57" s="25"/>
      <c r="L57" s="25"/>
      <c r="M57" s="25"/>
      <c r="N57" s="25"/>
      <c r="O57" s="25"/>
      <c r="P57" s="53"/>
      <c r="Q57" s="25"/>
      <c r="R57" s="22"/>
    </row>
    <row r="58" spans="2:18">
      <c r="B58" s="21"/>
      <c r="C58" s="25"/>
      <c r="D58" s="52"/>
      <c r="E58" s="25"/>
      <c r="F58" s="25"/>
      <c r="G58" s="25"/>
      <c r="H58" s="53"/>
      <c r="I58" s="25"/>
      <c r="J58" s="52"/>
      <c r="K58" s="25"/>
      <c r="L58" s="25"/>
      <c r="M58" s="25"/>
      <c r="N58" s="25"/>
      <c r="O58" s="25"/>
      <c r="P58" s="53"/>
      <c r="Q58" s="25"/>
      <c r="R58" s="22"/>
    </row>
    <row r="59" spans="2:18" s="1" customFormat="1" ht="15">
      <c r="B59" s="34"/>
      <c r="C59" s="35"/>
      <c r="D59" s="54" t="s">
        <v>53</v>
      </c>
      <c r="E59" s="55"/>
      <c r="F59" s="55"/>
      <c r="G59" s="56" t="s">
        <v>54</v>
      </c>
      <c r="H59" s="57"/>
      <c r="I59" s="35"/>
      <c r="J59" s="54" t="s">
        <v>53</v>
      </c>
      <c r="K59" s="55"/>
      <c r="L59" s="55"/>
      <c r="M59" s="55"/>
      <c r="N59" s="56" t="s">
        <v>54</v>
      </c>
      <c r="O59" s="55"/>
      <c r="P59" s="57"/>
      <c r="Q59" s="35"/>
      <c r="R59" s="36"/>
    </row>
    <row r="60" spans="2:18">
      <c r="B60" s="21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2"/>
    </row>
    <row r="61" spans="2:18" s="1" customFormat="1" ht="15">
      <c r="B61" s="34"/>
      <c r="C61" s="35"/>
      <c r="D61" s="49" t="s">
        <v>55</v>
      </c>
      <c r="E61" s="50"/>
      <c r="F61" s="50"/>
      <c r="G61" s="50"/>
      <c r="H61" s="51"/>
      <c r="I61" s="35"/>
      <c r="J61" s="49" t="s">
        <v>56</v>
      </c>
      <c r="K61" s="50"/>
      <c r="L61" s="50"/>
      <c r="M61" s="50"/>
      <c r="N61" s="50"/>
      <c r="O61" s="50"/>
      <c r="P61" s="51"/>
      <c r="Q61" s="35"/>
      <c r="R61" s="36"/>
    </row>
    <row r="62" spans="2:18">
      <c r="B62" s="21"/>
      <c r="C62" s="25"/>
      <c r="D62" s="52"/>
      <c r="E62" s="25"/>
      <c r="F62" s="25"/>
      <c r="G62" s="25"/>
      <c r="H62" s="53"/>
      <c r="I62" s="25"/>
      <c r="J62" s="52"/>
      <c r="K62" s="25"/>
      <c r="L62" s="25"/>
      <c r="M62" s="25"/>
      <c r="N62" s="25"/>
      <c r="O62" s="25"/>
      <c r="P62" s="53"/>
      <c r="Q62" s="25"/>
      <c r="R62" s="22"/>
    </row>
    <row r="63" spans="2:18">
      <c r="B63" s="21"/>
      <c r="C63" s="25"/>
      <c r="D63" s="52"/>
      <c r="E63" s="25"/>
      <c r="F63" s="25"/>
      <c r="G63" s="25"/>
      <c r="H63" s="53"/>
      <c r="I63" s="25"/>
      <c r="J63" s="52"/>
      <c r="K63" s="25"/>
      <c r="L63" s="25"/>
      <c r="M63" s="25"/>
      <c r="N63" s="25"/>
      <c r="O63" s="25"/>
      <c r="P63" s="53"/>
      <c r="Q63" s="25"/>
      <c r="R63" s="22"/>
    </row>
    <row r="64" spans="2:18">
      <c r="B64" s="21"/>
      <c r="C64" s="25"/>
      <c r="D64" s="52"/>
      <c r="E64" s="25"/>
      <c r="F64" s="25"/>
      <c r="G64" s="25"/>
      <c r="H64" s="53"/>
      <c r="I64" s="25"/>
      <c r="J64" s="52"/>
      <c r="K64" s="25"/>
      <c r="L64" s="25"/>
      <c r="M64" s="25"/>
      <c r="N64" s="25"/>
      <c r="O64" s="25"/>
      <c r="P64" s="53"/>
      <c r="Q64" s="25"/>
      <c r="R64" s="22"/>
    </row>
    <row r="65" spans="2:18">
      <c r="B65" s="21"/>
      <c r="C65" s="25"/>
      <c r="D65" s="52"/>
      <c r="E65" s="25"/>
      <c r="F65" s="25"/>
      <c r="G65" s="25"/>
      <c r="H65" s="53"/>
      <c r="I65" s="25"/>
      <c r="J65" s="52"/>
      <c r="K65" s="25"/>
      <c r="L65" s="25"/>
      <c r="M65" s="25"/>
      <c r="N65" s="25"/>
      <c r="O65" s="25"/>
      <c r="P65" s="53"/>
      <c r="Q65" s="25"/>
      <c r="R65" s="22"/>
    </row>
    <row r="66" spans="2:18">
      <c r="B66" s="21"/>
      <c r="C66" s="25"/>
      <c r="D66" s="52"/>
      <c r="E66" s="25"/>
      <c r="F66" s="25"/>
      <c r="G66" s="25"/>
      <c r="H66" s="53"/>
      <c r="I66" s="25"/>
      <c r="J66" s="52"/>
      <c r="K66" s="25"/>
      <c r="L66" s="25"/>
      <c r="M66" s="25"/>
      <c r="N66" s="25"/>
      <c r="O66" s="25"/>
      <c r="P66" s="53"/>
      <c r="Q66" s="25"/>
      <c r="R66" s="22"/>
    </row>
    <row r="67" spans="2:18">
      <c r="B67" s="21"/>
      <c r="C67" s="25"/>
      <c r="D67" s="52"/>
      <c r="E67" s="25"/>
      <c r="F67" s="25"/>
      <c r="G67" s="25"/>
      <c r="H67" s="53"/>
      <c r="I67" s="25"/>
      <c r="J67" s="52"/>
      <c r="K67" s="25"/>
      <c r="L67" s="25"/>
      <c r="M67" s="25"/>
      <c r="N67" s="25"/>
      <c r="O67" s="25"/>
      <c r="P67" s="53"/>
      <c r="Q67" s="25"/>
      <c r="R67" s="22"/>
    </row>
    <row r="68" spans="2:18">
      <c r="B68" s="21"/>
      <c r="C68" s="25"/>
      <c r="D68" s="52"/>
      <c r="E68" s="25"/>
      <c r="F68" s="25"/>
      <c r="G68" s="25"/>
      <c r="H68" s="53"/>
      <c r="I68" s="25"/>
      <c r="J68" s="52"/>
      <c r="K68" s="25"/>
      <c r="L68" s="25"/>
      <c r="M68" s="25"/>
      <c r="N68" s="25"/>
      <c r="O68" s="25"/>
      <c r="P68" s="53"/>
      <c r="Q68" s="25"/>
      <c r="R68" s="22"/>
    </row>
    <row r="69" spans="2:18">
      <c r="B69" s="21"/>
      <c r="C69" s="25"/>
      <c r="D69" s="52"/>
      <c r="E69" s="25"/>
      <c r="F69" s="25"/>
      <c r="G69" s="25"/>
      <c r="H69" s="53"/>
      <c r="I69" s="25"/>
      <c r="J69" s="52"/>
      <c r="K69" s="25"/>
      <c r="L69" s="25"/>
      <c r="M69" s="25"/>
      <c r="N69" s="25"/>
      <c r="O69" s="25"/>
      <c r="P69" s="53"/>
      <c r="Q69" s="25"/>
      <c r="R69" s="22"/>
    </row>
    <row r="70" spans="2:18" s="1" customFormat="1" ht="15">
      <c r="B70" s="34"/>
      <c r="C70" s="35"/>
      <c r="D70" s="54" t="s">
        <v>53</v>
      </c>
      <c r="E70" s="55"/>
      <c r="F70" s="55"/>
      <c r="G70" s="56" t="s">
        <v>54</v>
      </c>
      <c r="H70" s="57"/>
      <c r="I70" s="35"/>
      <c r="J70" s="54" t="s">
        <v>53</v>
      </c>
      <c r="K70" s="55"/>
      <c r="L70" s="55"/>
      <c r="M70" s="55"/>
      <c r="N70" s="56" t="s">
        <v>54</v>
      </c>
      <c r="O70" s="55"/>
      <c r="P70" s="57"/>
      <c r="Q70" s="35"/>
      <c r="R70" s="36"/>
    </row>
    <row r="71" spans="2:18" s="1" customFormat="1" ht="14.4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60"/>
    </row>
    <row r="75" spans="2:18" s="1" customFormat="1" ht="6.95" customHeight="1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3"/>
    </row>
    <row r="76" spans="2:18" s="1" customFormat="1" ht="36.950000000000003" customHeight="1">
      <c r="B76" s="34"/>
      <c r="C76" s="175" t="s">
        <v>100</v>
      </c>
      <c r="D76" s="176"/>
      <c r="E76" s="176"/>
      <c r="F76" s="176"/>
      <c r="G76" s="176"/>
      <c r="H76" s="176"/>
      <c r="I76" s="176"/>
      <c r="J76" s="176"/>
      <c r="K76" s="176"/>
      <c r="L76" s="176"/>
      <c r="M76" s="176"/>
      <c r="N76" s="176"/>
      <c r="O76" s="176"/>
      <c r="P76" s="176"/>
      <c r="Q76" s="176"/>
      <c r="R76" s="36"/>
    </row>
    <row r="77" spans="2:18" s="1" customFormat="1" ht="6.95" customHeight="1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6"/>
    </row>
    <row r="78" spans="2:18" s="1" customFormat="1" ht="36.950000000000003" customHeight="1">
      <c r="B78" s="34"/>
      <c r="C78" s="68" t="s">
        <v>17</v>
      </c>
      <c r="D78" s="35"/>
      <c r="E78" s="35"/>
      <c r="F78" s="210" t="str">
        <f>F6</f>
        <v>Spevnená plocha pred ZŠ, Sačurov</v>
      </c>
      <c r="G78" s="218"/>
      <c r="H78" s="218"/>
      <c r="I78" s="218"/>
      <c r="J78" s="218"/>
      <c r="K78" s="218"/>
      <c r="L78" s="218"/>
      <c r="M78" s="218"/>
      <c r="N78" s="218"/>
      <c r="O78" s="218"/>
      <c r="P78" s="218"/>
      <c r="Q78" s="35"/>
      <c r="R78" s="36"/>
    </row>
    <row r="79" spans="2:18" s="1" customFormat="1" ht="6.95" customHeight="1">
      <c r="B79" s="34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6"/>
    </row>
    <row r="80" spans="2:18" s="1" customFormat="1" ht="18" customHeight="1">
      <c r="B80" s="34"/>
      <c r="C80" s="29" t="s">
        <v>21</v>
      </c>
      <c r="D80" s="35"/>
      <c r="E80" s="35"/>
      <c r="F80" s="27" t="str">
        <f>F8</f>
        <v xml:space="preserve"> </v>
      </c>
      <c r="G80" s="35"/>
      <c r="H80" s="35"/>
      <c r="I80" s="35"/>
      <c r="J80" s="35"/>
      <c r="K80" s="29" t="s">
        <v>23</v>
      </c>
      <c r="L80" s="35"/>
      <c r="M80" s="220" t="str">
        <f>IF(O8="","",O8)</f>
        <v>24. 4. 2017</v>
      </c>
      <c r="N80" s="220"/>
      <c r="O80" s="220"/>
      <c r="P80" s="220"/>
      <c r="Q80" s="35"/>
      <c r="R80" s="36"/>
    </row>
    <row r="81" spans="2:47" s="1" customFormat="1" ht="6.95" customHeight="1">
      <c r="B81" s="34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6"/>
    </row>
    <row r="82" spans="2:47" s="1" customFormat="1" ht="15">
      <c r="B82" s="34"/>
      <c r="C82" s="29" t="s">
        <v>25</v>
      </c>
      <c r="D82" s="35"/>
      <c r="E82" s="35"/>
      <c r="F82" s="27" t="str">
        <f>E11</f>
        <v>Obec Sačurov</v>
      </c>
      <c r="G82" s="35"/>
      <c r="H82" s="35"/>
      <c r="I82" s="35"/>
      <c r="J82" s="35"/>
      <c r="K82" s="29" t="s">
        <v>31</v>
      </c>
      <c r="L82" s="35"/>
      <c r="M82" s="179" t="str">
        <f>E17</f>
        <v>Ing. Juraj Danko, Trebišov</v>
      </c>
      <c r="N82" s="179"/>
      <c r="O82" s="179"/>
      <c r="P82" s="179"/>
      <c r="Q82" s="179"/>
      <c r="R82" s="36"/>
    </row>
    <row r="83" spans="2:47" s="1" customFormat="1" ht="14.45" customHeight="1">
      <c r="B83" s="34"/>
      <c r="C83" s="29" t="s">
        <v>29</v>
      </c>
      <c r="D83" s="35"/>
      <c r="E83" s="35"/>
      <c r="F83" s="27" t="str">
        <f>IF(E14="","",E14)</f>
        <v>Vyplň údaj</v>
      </c>
      <c r="G83" s="35"/>
      <c r="H83" s="35"/>
      <c r="I83" s="35"/>
      <c r="J83" s="35"/>
      <c r="K83" s="29" t="s">
        <v>35</v>
      </c>
      <c r="L83" s="35"/>
      <c r="M83" s="179" t="str">
        <f>E20</f>
        <v>Ing. Juraj Danko</v>
      </c>
      <c r="N83" s="179"/>
      <c r="O83" s="179"/>
      <c r="P83" s="179"/>
      <c r="Q83" s="179"/>
      <c r="R83" s="36"/>
    </row>
    <row r="84" spans="2:47" s="1" customFormat="1" ht="10.35" customHeight="1">
      <c r="B84" s="34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6"/>
    </row>
    <row r="85" spans="2:47" s="1" customFormat="1" ht="29.25" customHeight="1">
      <c r="B85" s="34"/>
      <c r="C85" s="227" t="s">
        <v>101</v>
      </c>
      <c r="D85" s="228"/>
      <c r="E85" s="228"/>
      <c r="F85" s="228"/>
      <c r="G85" s="228"/>
      <c r="H85" s="108"/>
      <c r="I85" s="108"/>
      <c r="J85" s="108"/>
      <c r="K85" s="108"/>
      <c r="L85" s="108"/>
      <c r="M85" s="108"/>
      <c r="N85" s="227" t="s">
        <v>102</v>
      </c>
      <c r="O85" s="228"/>
      <c r="P85" s="228"/>
      <c r="Q85" s="228"/>
      <c r="R85" s="36"/>
    </row>
    <row r="86" spans="2:47" s="1" customFormat="1" ht="10.35" customHeight="1"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6"/>
    </row>
    <row r="87" spans="2:47" s="1" customFormat="1" ht="29.25" customHeight="1">
      <c r="B87" s="34"/>
      <c r="C87" s="116" t="s">
        <v>103</v>
      </c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206">
        <f>N123</f>
        <v>0</v>
      </c>
      <c r="O87" s="229"/>
      <c r="P87" s="229"/>
      <c r="Q87" s="229"/>
      <c r="R87" s="36"/>
      <c r="AU87" s="17" t="s">
        <v>104</v>
      </c>
    </row>
    <row r="88" spans="2:47" s="6" customFormat="1" ht="24.95" customHeight="1">
      <c r="B88" s="117"/>
      <c r="C88" s="118"/>
      <c r="D88" s="119" t="s">
        <v>105</v>
      </c>
      <c r="E88" s="118"/>
      <c r="F88" s="118"/>
      <c r="G88" s="118"/>
      <c r="H88" s="118"/>
      <c r="I88" s="118"/>
      <c r="J88" s="118"/>
      <c r="K88" s="118"/>
      <c r="L88" s="118"/>
      <c r="M88" s="118"/>
      <c r="N88" s="230">
        <f>N124</f>
        <v>0</v>
      </c>
      <c r="O88" s="231"/>
      <c r="P88" s="231"/>
      <c r="Q88" s="231"/>
      <c r="R88" s="120"/>
    </row>
    <row r="89" spans="2:47" s="7" customFormat="1" ht="19.899999999999999" customHeight="1">
      <c r="B89" s="121"/>
      <c r="C89" s="122"/>
      <c r="D89" s="96" t="s">
        <v>106</v>
      </c>
      <c r="E89" s="122"/>
      <c r="F89" s="122"/>
      <c r="G89" s="122"/>
      <c r="H89" s="122"/>
      <c r="I89" s="122"/>
      <c r="J89" s="122"/>
      <c r="K89" s="122"/>
      <c r="L89" s="122"/>
      <c r="M89" s="122"/>
      <c r="N89" s="197">
        <f>N125</f>
        <v>0</v>
      </c>
      <c r="O89" s="232"/>
      <c r="P89" s="232"/>
      <c r="Q89" s="232"/>
      <c r="R89" s="123"/>
    </row>
    <row r="90" spans="2:47" s="7" customFormat="1" ht="19.899999999999999" customHeight="1">
      <c r="B90" s="121"/>
      <c r="C90" s="122"/>
      <c r="D90" s="96" t="s">
        <v>107</v>
      </c>
      <c r="E90" s="122"/>
      <c r="F90" s="122"/>
      <c r="G90" s="122"/>
      <c r="H90" s="122"/>
      <c r="I90" s="122"/>
      <c r="J90" s="122"/>
      <c r="K90" s="122"/>
      <c r="L90" s="122"/>
      <c r="M90" s="122"/>
      <c r="N90" s="197">
        <f>N133</f>
        <v>0</v>
      </c>
      <c r="O90" s="232"/>
      <c r="P90" s="232"/>
      <c r="Q90" s="232"/>
      <c r="R90" s="123"/>
    </row>
    <row r="91" spans="2:47" s="7" customFormat="1" ht="19.899999999999999" customHeight="1">
      <c r="B91" s="121"/>
      <c r="C91" s="122"/>
      <c r="D91" s="96" t="s">
        <v>108</v>
      </c>
      <c r="E91" s="122"/>
      <c r="F91" s="122"/>
      <c r="G91" s="122"/>
      <c r="H91" s="122"/>
      <c r="I91" s="122"/>
      <c r="J91" s="122"/>
      <c r="K91" s="122"/>
      <c r="L91" s="122"/>
      <c r="M91" s="122"/>
      <c r="N91" s="197">
        <f>N135</f>
        <v>0</v>
      </c>
      <c r="O91" s="232"/>
      <c r="P91" s="232"/>
      <c r="Q91" s="232"/>
      <c r="R91" s="123"/>
    </row>
    <row r="92" spans="2:47" s="7" customFormat="1" ht="19.899999999999999" customHeight="1">
      <c r="B92" s="121"/>
      <c r="C92" s="122"/>
      <c r="D92" s="96" t="s">
        <v>109</v>
      </c>
      <c r="E92" s="122"/>
      <c r="F92" s="122"/>
      <c r="G92" s="122"/>
      <c r="H92" s="122"/>
      <c r="I92" s="122"/>
      <c r="J92" s="122"/>
      <c r="K92" s="122"/>
      <c r="L92" s="122"/>
      <c r="M92" s="122"/>
      <c r="N92" s="197">
        <f>N137</f>
        <v>0</v>
      </c>
      <c r="O92" s="232"/>
      <c r="P92" s="232"/>
      <c r="Q92" s="232"/>
      <c r="R92" s="123"/>
    </row>
    <row r="93" spans="2:47" s="7" customFormat="1" ht="19.899999999999999" customHeight="1">
      <c r="B93" s="121"/>
      <c r="C93" s="122"/>
      <c r="D93" s="96" t="s">
        <v>110</v>
      </c>
      <c r="E93" s="122"/>
      <c r="F93" s="122"/>
      <c r="G93" s="122"/>
      <c r="H93" s="122"/>
      <c r="I93" s="122"/>
      <c r="J93" s="122"/>
      <c r="K93" s="122"/>
      <c r="L93" s="122"/>
      <c r="M93" s="122"/>
      <c r="N93" s="197">
        <f>N144</f>
        <v>0</v>
      </c>
      <c r="O93" s="232"/>
      <c r="P93" s="232"/>
      <c r="Q93" s="232"/>
      <c r="R93" s="123"/>
    </row>
    <row r="94" spans="2:47" s="7" customFormat="1" ht="19.899999999999999" customHeight="1">
      <c r="B94" s="121"/>
      <c r="C94" s="122"/>
      <c r="D94" s="96" t="s">
        <v>111</v>
      </c>
      <c r="E94" s="122"/>
      <c r="F94" s="122"/>
      <c r="G94" s="122"/>
      <c r="H94" s="122"/>
      <c r="I94" s="122"/>
      <c r="J94" s="122"/>
      <c r="K94" s="122"/>
      <c r="L94" s="122"/>
      <c r="M94" s="122"/>
      <c r="N94" s="197">
        <f>N154</f>
        <v>0</v>
      </c>
      <c r="O94" s="232"/>
      <c r="P94" s="232"/>
      <c r="Q94" s="232"/>
      <c r="R94" s="123"/>
    </row>
    <row r="95" spans="2:47" s="6" customFormat="1" ht="24.95" customHeight="1">
      <c r="B95" s="117"/>
      <c r="C95" s="118"/>
      <c r="D95" s="119" t="s">
        <v>112</v>
      </c>
      <c r="E95" s="118"/>
      <c r="F95" s="118"/>
      <c r="G95" s="118"/>
      <c r="H95" s="118"/>
      <c r="I95" s="118"/>
      <c r="J95" s="118"/>
      <c r="K95" s="118"/>
      <c r="L95" s="118"/>
      <c r="M95" s="118"/>
      <c r="N95" s="230">
        <f>N156</f>
        <v>0</v>
      </c>
      <c r="O95" s="231"/>
      <c r="P95" s="231"/>
      <c r="Q95" s="231"/>
      <c r="R95" s="120"/>
    </row>
    <row r="96" spans="2:47" s="7" customFormat="1" ht="19.899999999999999" customHeight="1">
      <c r="B96" s="121"/>
      <c r="C96" s="122"/>
      <c r="D96" s="96" t="s">
        <v>113</v>
      </c>
      <c r="E96" s="122"/>
      <c r="F96" s="122"/>
      <c r="G96" s="122"/>
      <c r="H96" s="122"/>
      <c r="I96" s="122"/>
      <c r="J96" s="122"/>
      <c r="K96" s="122"/>
      <c r="L96" s="122"/>
      <c r="M96" s="122"/>
      <c r="N96" s="197">
        <f>N157</f>
        <v>0</v>
      </c>
      <c r="O96" s="232"/>
      <c r="P96" s="232"/>
      <c r="Q96" s="232"/>
      <c r="R96" s="123"/>
    </row>
    <row r="97" spans="2:65" s="6" customFormat="1" ht="21.75" customHeight="1">
      <c r="B97" s="117"/>
      <c r="C97" s="118"/>
      <c r="D97" s="119" t="s">
        <v>114</v>
      </c>
      <c r="E97" s="118"/>
      <c r="F97" s="118"/>
      <c r="G97" s="118"/>
      <c r="H97" s="118"/>
      <c r="I97" s="118"/>
      <c r="J97" s="118"/>
      <c r="K97" s="118"/>
      <c r="L97" s="118"/>
      <c r="M97" s="118"/>
      <c r="N97" s="233">
        <f>N159</f>
        <v>0</v>
      </c>
      <c r="O97" s="231"/>
      <c r="P97" s="231"/>
      <c r="Q97" s="231"/>
      <c r="R97" s="120"/>
    </row>
    <row r="98" spans="2:65" s="1" customFormat="1" ht="21.75" customHeight="1">
      <c r="B98" s="34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6"/>
    </row>
    <row r="99" spans="2:65" s="1" customFormat="1" ht="29.25" customHeight="1">
      <c r="B99" s="34"/>
      <c r="C99" s="116" t="s">
        <v>115</v>
      </c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229">
        <f>ROUND(N100+N101+N102+N103+N104+N105,2)</f>
        <v>0</v>
      </c>
      <c r="O99" s="234"/>
      <c r="P99" s="234"/>
      <c r="Q99" s="234"/>
      <c r="R99" s="36"/>
      <c r="T99" s="124"/>
      <c r="U99" s="125" t="s">
        <v>41</v>
      </c>
    </row>
    <row r="100" spans="2:65" s="1" customFormat="1" ht="18" customHeight="1">
      <c r="B100" s="126"/>
      <c r="C100" s="127"/>
      <c r="D100" s="194" t="s">
        <v>116</v>
      </c>
      <c r="E100" s="235"/>
      <c r="F100" s="235"/>
      <c r="G100" s="235"/>
      <c r="H100" s="235"/>
      <c r="I100" s="127"/>
      <c r="J100" s="127"/>
      <c r="K100" s="127"/>
      <c r="L100" s="127"/>
      <c r="M100" s="127"/>
      <c r="N100" s="196">
        <f>ROUND(N87*T100,2)</f>
        <v>0</v>
      </c>
      <c r="O100" s="236"/>
      <c r="P100" s="236"/>
      <c r="Q100" s="236"/>
      <c r="R100" s="129"/>
      <c r="S100" s="127"/>
      <c r="T100" s="130"/>
      <c r="U100" s="131" t="s">
        <v>44</v>
      </c>
      <c r="V100" s="132"/>
      <c r="W100" s="132"/>
      <c r="X100" s="132"/>
      <c r="Y100" s="132"/>
      <c r="Z100" s="132"/>
      <c r="AA100" s="132"/>
      <c r="AB100" s="132"/>
      <c r="AC100" s="132"/>
      <c r="AD100" s="132"/>
      <c r="AE100" s="132"/>
      <c r="AF100" s="132"/>
      <c r="AG100" s="132"/>
      <c r="AH100" s="132"/>
      <c r="AI100" s="132"/>
      <c r="AJ100" s="132"/>
      <c r="AK100" s="132"/>
      <c r="AL100" s="132"/>
      <c r="AM100" s="132"/>
      <c r="AN100" s="132"/>
      <c r="AO100" s="132"/>
      <c r="AP100" s="132"/>
      <c r="AQ100" s="132"/>
      <c r="AR100" s="132"/>
      <c r="AS100" s="132"/>
      <c r="AT100" s="132"/>
      <c r="AU100" s="132"/>
      <c r="AV100" s="132"/>
      <c r="AW100" s="132"/>
      <c r="AX100" s="132"/>
      <c r="AY100" s="133" t="s">
        <v>117</v>
      </c>
      <c r="AZ100" s="132"/>
      <c r="BA100" s="132"/>
      <c r="BB100" s="132"/>
      <c r="BC100" s="132"/>
      <c r="BD100" s="132"/>
      <c r="BE100" s="134">
        <f t="shared" ref="BE100:BE105" si="0">IF(U100="základná",N100,0)</f>
        <v>0</v>
      </c>
      <c r="BF100" s="134">
        <f t="shared" ref="BF100:BF105" si="1">IF(U100="znížená",N100,0)</f>
        <v>0</v>
      </c>
      <c r="BG100" s="134">
        <f t="shared" ref="BG100:BG105" si="2">IF(U100="zákl. prenesená",N100,0)</f>
        <v>0</v>
      </c>
      <c r="BH100" s="134">
        <f t="shared" ref="BH100:BH105" si="3">IF(U100="zníž. prenesená",N100,0)</f>
        <v>0</v>
      </c>
      <c r="BI100" s="134">
        <f t="shared" ref="BI100:BI105" si="4">IF(U100="nulová",N100,0)</f>
        <v>0</v>
      </c>
      <c r="BJ100" s="133" t="s">
        <v>118</v>
      </c>
      <c r="BK100" s="132"/>
      <c r="BL100" s="132"/>
      <c r="BM100" s="132"/>
    </row>
    <row r="101" spans="2:65" s="1" customFormat="1" ht="18" customHeight="1">
      <c r="B101" s="126"/>
      <c r="C101" s="127"/>
      <c r="D101" s="194" t="s">
        <v>119</v>
      </c>
      <c r="E101" s="235"/>
      <c r="F101" s="235"/>
      <c r="G101" s="235"/>
      <c r="H101" s="235"/>
      <c r="I101" s="127"/>
      <c r="J101" s="127"/>
      <c r="K101" s="127"/>
      <c r="L101" s="127"/>
      <c r="M101" s="127"/>
      <c r="N101" s="196">
        <f>ROUND(N87*T101,2)</f>
        <v>0</v>
      </c>
      <c r="O101" s="236"/>
      <c r="P101" s="236"/>
      <c r="Q101" s="236"/>
      <c r="R101" s="129"/>
      <c r="S101" s="127"/>
      <c r="T101" s="130"/>
      <c r="U101" s="131" t="s">
        <v>44</v>
      </c>
      <c r="V101" s="132"/>
      <c r="W101" s="132"/>
      <c r="X101" s="132"/>
      <c r="Y101" s="132"/>
      <c r="Z101" s="132"/>
      <c r="AA101" s="132"/>
      <c r="AB101" s="132"/>
      <c r="AC101" s="132"/>
      <c r="AD101" s="132"/>
      <c r="AE101" s="132"/>
      <c r="AF101" s="132"/>
      <c r="AG101" s="132"/>
      <c r="AH101" s="132"/>
      <c r="AI101" s="132"/>
      <c r="AJ101" s="132"/>
      <c r="AK101" s="132"/>
      <c r="AL101" s="132"/>
      <c r="AM101" s="132"/>
      <c r="AN101" s="132"/>
      <c r="AO101" s="132"/>
      <c r="AP101" s="132"/>
      <c r="AQ101" s="132"/>
      <c r="AR101" s="132"/>
      <c r="AS101" s="132"/>
      <c r="AT101" s="132"/>
      <c r="AU101" s="132"/>
      <c r="AV101" s="132"/>
      <c r="AW101" s="132"/>
      <c r="AX101" s="132"/>
      <c r="AY101" s="133" t="s">
        <v>117</v>
      </c>
      <c r="AZ101" s="132"/>
      <c r="BA101" s="132"/>
      <c r="BB101" s="132"/>
      <c r="BC101" s="132"/>
      <c r="BD101" s="132"/>
      <c r="BE101" s="134">
        <f t="shared" si="0"/>
        <v>0</v>
      </c>
      <c r="BF101" s="134">
        <f t="shared" si="1"/>
        <v>0</v>
      </c>
      <c r="BG101" s="134">
        <f t="shared" si="2"/>
        <v>0</v>
      </c>
      <c r="BH101" s="134">
        <f t="shared" si="3"/>
        <v>0</v>
      </c>
      <c r="BI101" s="134">
        <f t="shared" si="4"/>
        <v>0</v>
      </c>
      <c r="BJ101" s="133" t="s">
        <v>118</v>
      </c>
      <c r="BK101" s="132"/>
      <c r="BL101" s="132"/>
      <c r="BM101" s="132"/>
    </row>
    <row r="102" spans="2:65" s="1" customFormat="1" ht="18" customHeight="1">
      <c r="B102" s="126"/>
      <c r="C102" s="127"/>
      <c r="D102" s="194" t="s">
        <v>120</v>
      </c>
      <c r="E102" s="235"/>
      <c r="F102" s="235"/>
      <c r="G102" s="235"/>
      <c r="H102" s="235"/>
      <c r="I102" s="127"/>
      <c r="J102" s="127"/>
      <c r="K102" s="127"/>
      <c r="L102" s="127"/>
      <c r="M102" s="127"/>
      <c r="N102" s="196">
        <f>ROUND(N87*T102,2)</f>
        <v>0</v>
      </c>
      <c r="O102" s="236"/>
      <c r="P102" s="236"/>
      <c r="Q102" s="236"/>
      <c r="R102" s="129"/>
      <c r="S102" s="127"/>
      <c r="T102" s="130"/>
      <c r="U102" s="131" t="s">
        <v>44</v>
      </c>
      <c r="V102" s="132"/>
      <c r="W102" s="132"/>
      <c r="X102" s="132"/>
      <c r="Y102" s="132"/>
      <c r="Z102" s="132"/>
      <c r="AA102" s="132"/>
      <c r="AB102" s="132"/>
      <c r="AC102" s="132"/>
      <c r="AD102" s="132"/>
      <c r="AE102" s="132"/>
      <c r="AF102" s="132"/>
      <c r="AG102" s="132"/>
      <c r="AH102" s="132"/>
      <c r="AI102" s="132"/>
      <c r="AJ102" s="132"/>
      <c r="AK102" s="132"/>
      <c r="AL102" s="132"/>
      <c r="AM102" s="132"/>
      <c r="AN102" s="132"/>
      <c r="AO102" s="132"/>
      <c r="AP102" s="132"/>
      <c r="AQ102" s="132"/>
      <c r="AR102" s="132"/>
      <c r="AS102" s="132"/>
      <c r="AT102" s="132"/>
      <c r="AU102" s="132"/>
      <c r="AV102" s="132"/>
      <c r="AW102" s="132"/>
      <c r="AX102" s="132"/>
      <c r="AY102" s="133" t="s">
        <v>117</v>
      </c>
      <c r="AZ102" s="132"/>
      <c r="BA102" s="132"/>
      <c r="BB102" s="132"/>
      <c r="BC102" s="132"/>
      <c r="BD102" s="132"/>
      <c r="BE102" s="134">
        <f t="shared" si="0"/>
        <v>0</v>
      </c>
      <c r="BF102" s="134">
        <f t="shared" si="1"/>
        <v>0</v>
      </c>
      <c r="BG102" s="134">
        <f t="shared" si="2"/>
        <v>0</v>
      </c>
      <c r="BH102" s="134">
        <f t="shared" si="3"/>
        <v>0</v>
      </c>
      <c r="BI102" s="134">
        <f t="shared" si="4"/>
        <v>0</v>
      </c>
      <c r="BJ102" s="133" t="s">
        <v>118</v>
      </c>
      <c r="BK102" s="132"/>
      <c r="BL102" s="132"/>
      <c r="BM102" s="132"/>
    </row>
    <row r="103" spans="2:65" s="1" customFormat="1" ht="18" customHeight="1">
      <c r="B103" s="126"/>
      <c r="C103" s="127"/>
      <c r="D103" s="194" t="s">
        <v>121</v>
      </c>
      <c r="E103" s="235"/>
      <c r="F103" s="235"/>
      <c r="G103" s="235"/>
      <c r="H103" s="235"/>
      <c r="I103" s="127"/>
      <c r="J103" s="127"/>
      <c r="K103" s="127"/>
      <c r="L103" s="127"/>
      <c r="M103" s="127"/>
      <c r="N103" s="196">
        <f>ROUND(N87*T103,2)</f>
        <v>0</v>
      </c>
      <c r="O103" s="236"/>
      <c r="P103" s="236"/>
      <c r="Q103" s="236"/>
      <c r="R103" s="129"/>
      <c r="S103" s="127"/>
      <c r="T103" s="130"/>
      <c r="U103" s="131" t="s">
        <v>44</v>
      </c>
      <c r="V103" s="132"/>
      <c r="W103" s="132"/>
      <c r="X103" s="132"/>
      <c r="Y103" s="132"/>
      <c r="Z103" s="132"/>
      <c r="AA103" s="132"/>
      <c r="AB103" s="132"/>
      <c r="AC103" s="132"/>
      <c r="AD103" s="132"/>
      <c r="AE103" s="132"/>
      <c r="AF103" s="132"/>
      <c r="AG103" s="132"/>
      <c r="AH103" s="132"/>
      <c r="AI103" s="132"/>
      <c r="AJ103" s="132"/>
      <c r="AK103" s="132"/>
      <c r="AL103" s="132"/>
      <c r="AM103" s="132"/>
      <c r="AN103" s="132"/>
      <c r="AO103" s="132"/>
      <c r="AP103" s="132"/>
      <c r="AQ103" s="132"/>
      <c r="AR103" s="132"/>
      <c r="AS103" s="132"/>
      <c r="AT103" s="132"/>
      <c r="AU103" s="132"/>
      <c r="AV103" s="132"/>
      <c r="AW103" s="132"/>
      <c r="AX103" s="132"/>
      <c r="AY103" s="133" t="s">
        <v>117</v>
      </c>
      <c r="AZ103" s="132"/>
      <c r="BA103" s="132"/>
      <c r="BB103" s="132"/>
      <c r="BC103" s="132"/>
      <c r="BD103" s="132"/>
      <c r="BE103" s="134">
        <f t="shared" si="0"/>
        <v>0</v>
      </c>
      <c r="BF103" s="134">
        <f t="shared" si="1"/>
        <v>0</v>
      </c>
      <c r="BG103" s="134">
        <f t="shared" si="2"/>
        <v>0</v>
      </c>
      <c r="BH103" s="134">
        <f t="shared" si="3"/>
        <v>0</v>
      </c>
      <c r="BI103" s="134">
        <f t="shared" si="4"/>
        <v>0</v>
      </c>
      <c r="BJ103" s="133" t="s">
        <v>118</v>
      </c>
      <c r="BK103" s="132"/>
      <c r="BL103" s="132"/>
      <c r="BM103" s="132"/>
    </row>
    <row r="104" spans="2:65" s="1" customFormat="1" ht="18" customHeight="1">
      <c r="B104" s="126"/>
      <c r="C104" s="127"/>
      <c r="D104" s="194" t="s">
        <v>122</v>
      </c>
      <c r="E104" s="235"/>
      <c r="F104" s="235"/>
      <c r="G104" s="235"/>
      <c r="H104" s="235"/>
      <c r="I104" s="127"/>
      <c r="J104" s="127"/>
      <c r="K104" s="127"/>
      <c r="L104" s="127"/>
      <c r="M104" s="127"/>
      <c r="N104" s="196">
        <f>ROUND(N87*T104,2)</f>
        <v>0</v>
      </c>
      <c r="O104" s="236"/>
      <c r="P104" s="236"/>
      <c r="Q104" s="236"/>
      <c r="R104" s="129"/>
      <c r="S104" s="127"/>
      <c r="T104" s="130"/>
      <c r="U104" s="131" t="s">
        <v>44</v>
      </c>
      <c r="V104" s="132"/>
      <c r="W104" s="132"/>
      <c r="X104" s="132"/>
      <c r="Y104" s="132"/>
      <c r="Z104" s="132"/>
      <c r="AA104" s="132"/>
      <c r="AB104" s="132"/>
      <c r="AC104" s="132"/>
      <c r="AD104" s="132"/>
      <c r="AE104" s="132"/>
      <c r="AF104" s="132"/>
      <c r="AG104" s="132"/>
      <c r="AH104" s="132"/>
      <c r="AI104" s="132"/>
      <c r="AJ104" s="132"/>
      <c r="AK104" s="132"/>
      <c r="AL104" s="132"/>
      <c r="AM104" s="132"/>
      <c r="AN104" s="132"/>
      <c r="AO104" s="132"/>
      <c r="AP104" s="132"/>
      <c r="AQ104" s="132"/>
      <c r="AR104" s="132"/>
      <c r="AS104" s="132"/>
      <c r="AT104" s="132"/>
      <c r="AU104" s="132"/>
      <c r="AV104" s="132"/>
      <c r="AW104" s="132"/>
      <c r="AX104" s="132"/>
      <c r="AY104" s="133" t="s">
        <v>117</v>
      </c>
      <c r="AZ104" s="132"/>
      <c r="BA104" s="132"/>
      <c r="BB104" s="132"/>
      <c r="BC104" s="132"/>
      <c r="BD104" s="132"/>
      <c r="BE104" s="134">
        <f t="shared" si="0"/>
        <v>0</v>
      </c>
      <c r="BF104" s="134">
        <f t="shared" si="1"/>
        <v>0</v>
      </c>
      <c r="BG104" s="134">
        <f t="shared" si="2"/>
        <v>0</v>
      </c>
      <c r="BH104" s="134">
        <f t="shared" si="3"/>
        <v>0</v>
      </c>
      <c r="BI104" s="134">
        <f t="shared" si="4"/>
        <v>0</v>
      </c>
      <c r="BJ104" s="133" t="s">
        <v>118</v>
      </c>
      <c r="BK104" s="132"/>
      <c r="BL104" s="132"/>
      <c r="BM104" s="132"/>
    </row>
    <row r="105" spans="2:65" s="1" customFormat="1" ht="18" customHeight="1">
      <c r="B105" s="126"/>
      <c r="C105" s="127"/>
      <c r="D105" s="128" t="s">
        <v>123</v>
      </c>
      <c r="E105" s="127"/>
      <c r="F105" s="127"/>
      <c r="G105" s="127"/>
      <c r="H105" s="127"/>
      <c r="I105" s="127"/>
      <c r="J105" s="127"/>
      <c r="K105" s="127"/>
      <c r="L105" s="127"/>
      <c r="M105" s="127"/>
      <c r="N105" s="196">
        <f>ROUND(N87*T105,2)</f>
        <v>0</v>
      </c>
      <c r="O105" s="236"/>
      <c r="P105" s="236"/>
      <c r="Q105" s="236"/>
      <c r="R105" s="129"/>
      <c r="S105" s="127"/>
      <c r="T105" s="135"/>
      <c r="U105" s="136" t="s">
        <v>44</v>
      </c>
      <c r="V105" s="132"/>
      <c r="W105" s="132"/>
      <c r="X105" s="132"/>
      <c r="Y105" s="132"/>
      <c r="Z105" s="132"/>
      <c r="AA105" s="132"/>
      <c r="AB105" s="132"/>
      <c r="AC105" s="132"/>
      <c r="AD105" s="132"/>
      <c r="AE105" s="132"/>
      <c r="AF105" s="132"/>
      <c r="AG105" s="132"/>
      <c r="AH105" s="132"/>
      <c r="AI105" s="132"/>
      <c r="AJ105" s="132"/>
      <c r="AK105" s="132"/>
      <c r="AL105" s="132"/>
      <c r="AM105" s="132"/>
      <c r="AN105" s="132"/>
      <c r="AO105" s="132"/>
      <c r="AP105" s="132"/>
      <c r="AQ105" s="132"/>
      <c r="AR105" s="132"/>
      <c r="AS105" s="132"/>
      <c r="AT105" s="132"/>
      <c r="AU105" s="132"/>
      <c r="AV105" s="132"/>
      <c r="AW105" s="132"/>
      <c r="AX105" s="132"/>
      <c r="AY105" s="133" t="s">
        <v>124</v>
      </c>
      <c r="AZ105" s="132"/>
      <c r="BA105" s="132"/>
      <c r="BB105" s="132"/>
      <c r="BC105" s="132"/>
      <c r="BD105" s="132"/>
      <c r="BE105" s="134">
        <f t="shared" si="0"/>
        <v>0</v>
      </c>
      <c r="BF105" s="134">
        <f t="shared" si="1"/>
        <v>0</v>
      </c>
      <c r="BG105" s="134">
        <f t="shared" si="2"/>
        <v>0</v>
      </c>
      <c r="BH105" s="134">
        <f t="shared" si="3"/>
        <v>0</v>
      </c>
      <c r="BI105" s="134">
        <f t="shared" si="4"/>
        <v>0</v>
      </c>
      <c r="BJ105" s="133" t="s">
        <v>118</v>
      </c>
      <c r="BK105" s="132"/>
      <c r="BL105" s="132"/>
      <c r="BM105" s="132"/>
    </row>
    <row r="106" spans="2:65" s="1" customFormat="1">
      <c r="B106" s="34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6"/>
    </row>
    <row r="107" spans="2:65" s="1" customFormat="1" ht="29.25" customHeight="1">
      <c r="B107" s="34"/>
      <c r="C107" s="107" t="s">
        <v>92</v>
      </c>
      <c r="D107" s="108"/>
      <c r="E107" s="108"/>
      <c r="F107" s="108"/>
      <c r="G107" s="108"/>
      <c r="H107" s="108"/>
      <c r="I107" s="108"/>
      <c r="J107" s="108"/>
      <c r="K107" s="108"/>
      <c r="L107" s="207">
        <f>ROUND(SUM(N87+N99),2)</f>
        <v>0</v>
      </c>
      <c r="M107" s="207"/>
      <c r="N107" s="207"/>
      <c r="O107" s="207"/>
      <c r="P107" s="207"/>
      <c r="Q107" s="207"/>
      <c r="R107" s="36"/>
    </row>
    <row r="108" spans="2:65" s="1" customFormat="1" ht="6.95" customHeight="1">
      <c r="B108" s="58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60"/>
    </row>
    <row r="112" spans="2:65" s="1" customFormat="1" ht="6.95" customHeight="1">
      <c r="B112" s="61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3"/>
    </row>
    <row r="113" spans="2:65" s="1" customFormat="1" ht="36.950000000000003" customHeight="1">
      <c r="B113" s="34"/>
      <c r="C113" s="175" t="s">
        <v>125</v>
      </c>
      <c r="D113" s="218"/>
      <c r="E113" s="218"/>
      <c r="F113" s="218"/>
      <c r="G113" s="218"/>
      <c r="H113" s="218"/>
      <c r="I113" s="218"/>
      <c r="J113" s="218"/>
      <c r="K113" s="218"/>
      <c r="L113" s="218"/>
      <c r="M113" s="218"/>
      <c r="N113" s="218"/>
      <c r="O113" s="218"/>
      <c r="P113" s="218"/>
      <c r="Q113" s="218"/>
      <c r="R113" s="36"/>
    </row>
    <row r="114" spans="2:65" s="1" customFormat="1" ht="6.95" customHeight="1">
      <c r="B114" s="34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6"/>
    </row>
    <row r="115" spans="2:65" s="1" customFormat="1" ht="36.950000000000003" customHeight="1">
      <c r="B115" s="34"/>
      <c r="C115" s="68" t="s">
        <v>17</v>
      </c>
      <c r="D115" s="35"/>
      <c r="E115" s="35"/>
      <c r="F115" s="210" t="str">
        <f>F6</f>
        <v>Spevnená plocha pred ZŠ, Sačurov</v>
      </c>
      <c r="G115" s="218"/>
      <c r="H115" s="218"/>
      <c r="I115" s="218"/>
      <c r="J115" s="218"/>
      <c r="K115" s="218"/>
      <c r="L115" s="218"/>
      <c r="M115" s="218"/>
      <c r="N115" s="218"/>
      <c r="O115" s="218"/>
      <c r="P115" s="218"/>
      <c r="Q115" s="35"/>
      <c r="R115" s="36"/>
    </row>
    <row r="116" spans="2:65" s="1" customFormat="1" ht="6.95" customHeight="1">
      <c r="B116" s="34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6"/>
    </row>
    <row r="117" spans="2:65" s="1" customFormat="1" ht="18" customHeight="1">
      <c r="B117" s="34"/>
      <c r="C117" s="29" t="s">
        <v>21</v>
      </c>
      <c r="D117" s="35"/>
      <c r="E117" s="35"/>
      <c r="F117" s="27" t="str">
        <f>F8</f>
        <v xml:space="preserve"> </v>
      </c>
      <c r="G117" s="35"/>
      <c r="H117" s="35"/>
      <c r="I117" s="35"/>
      <c r="J117" s="35"/>
      <c r="K117" s="29" t="s">
        <v>23</v>
      </c>
      <c r="L117" s="35"/>
      <c r="M117" s="220" t="str">
        <f>IF(O8="","",O8)</f>
        <v>24. 4. 2017</v>
      </c>
      <c r="N117" s="220"/>
      <c r="O117" s="220"/>
      <c r="P117" s="220"/>
      <c r="Q117" s="35"/>
      <c r="R117" s="36"/>
    </row>
    <row r="118" spans="2:65" s="1" customFormat="1" ht="6.95" customHeight="1">
      <c r="B118" s="34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6"/>
    </row>
    <row r="119" spans="2:65" s="1" customFormat="1" ht="15">
      <c r="B119" s="34"/>
      <c r="C119" s="29" t="s">
        <v>25</v>
      </c>
      <c r="D119" s="35"/>
      <c r="E119" s="35"/>
      <c r="F119" s="27" t="str">
        <f>E11</f>
        <v>Obec Sačurov</v>
      </c>
      <c r="G119" s="35"/>
      <c r="H119" s="35"/>
      <c r="I119" s="35"/>
      <c r="J119" s="35"/>
      <c r="K119" s="29" t="s">
        <v>31</v>
      </c>
      <c r="L119" s="35"/>
      <c r="M119" s="179" t="str">
        <f>E17</f>
        <v>Ing. Juraj Danko, Trebišov</v>
      </c>
      <c r="N119" s="179"/>
      <c r="O119" s="179"/>
      <c r="P119" s="179"/>
      <c r="Q119" s="179"/>
      <c r="R119" s="36"/>
    </row>
    <row r="120" spans="2:65" s="1" customFormat="1" ht="14.45" customHeight="1">
      <c r="B120" s="34"/>
      <c r="C120" s="29" t="s">
        <v>29</v>
      </c>
      <c r="D120" s="35"/>
      <c r="E120" s="35"/>
      <c r="F120" s="27" t="str">
        <f>IF(E14="","",E14)</f>
        <v>Vyplň údaj</v>
      </c>
      <c r="G120" s="35"/>
      <c r="H120" s="35"/>
      <c r="I120" s="35"/>
      <c r="J120" s="35"/>
      <c r="K120" s="29" t="s">
        <v>35</v>
      </c>
      <c r="L120" s="35"/>
      <c r="M120" s="179" t="str">
        <f>E20</f>
        <v>Ing. Juraj Danko</v>
      </c>
      <c r="N120" s="179"/>
      <c r="O120" s="179"/>
      <c r="P120" s="179"/>
      <c r="Q120" s="179"/>
      <c r="R120" s="36"/>
    </row>
    <row r="121" spans="2:65" s="1" customFormat="1" ht="10.35" customHeight="1">
      <c r="B121" s="34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6"/>
    </row>
    <row r="122" spans="2:65" s="8" customFormat="1" ht="29.25" customHeight="1">
      <c r="B122" s="137"/>
      <c r="C122" s="138" t="s">
        <v>126</v>
      </c>
      <c r="D122" s="139" t="s">
        <v>127</v>
      </c>
      <c r="E122" s="139" t="s">
        <v>59</v>
      </c>
      <c r="F122" s="237" t="s">
        <v>128</v>
      </c>
      <c r="G122" s="237"/>
      <c r="H122" s="237"/>
      <c r="I122" s="237"/>
      <c r="J122" s="139" t="s">
        <v>129</v>
      </c>
      <c r="K122" s="139" t="s">
        <v>130</v>
      </c>
      <c r="L122" s="238" t="s">
        <v>131</v>
      </c>
      <c r="M122" s="238"/>
      <c r="N122" s="237" t="s">
        <v>102</v>
      </c>
      <c r="O122" s="237"/>
      <c r="P122" s="237"/>
      <c r="Q122" s="239"/>
      <c r="R122" s="140"/>
      <c r="T122" s="75" t="s">
        <v>132</v>
      </c>
      <c r="U122" s="76" t="s">
        <v>41</v>
      </c>
      <c r="V122" s="76" t="s">
        <v>133</v>
      </c>
      <c r="W122" s="76" t="s">
        <v>134</v>
      </c>
      <c r="X122" s="76" t="s">
        <v>135</v>
      </c>
      <c r="Y122" s="76" t="s">
        <v>136</v>
      </c>
      <c r="Z122" s="76" t="s">
        <v>137</v>
      </c>
      <c r="AA122" s="77" t="s">
        <v>138</v>
      </c>
    </row>
    <row r="123" spans="2:65" s="1" customFormat="1" ht="29.25" customHeight="1">
      <c r="B123" s="34"/>
      <c r="C123" s="79" t="s">
        <v>99</v>
      </c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249">
        <f>BK123</f>
        <v>0</v>
      </c>
      <c r="O123" s="250"/>
      <c r="P123" s="250"/>
      <c r="Q123" s="250"/>
      <c r="R123" s="36"/>
      <c r="T123" s="78"/>
      <c r="U123" s="50"/>
      <c r="V123" s="50"/>
      <c r="W123" s="141">
        <f>W124+W156+W159</f>
        <v>0</v>
      </c>
      <c r="X123" s="50"/>
      <c r="Y123" s="141">
        <f>Y124+Y156+Y159</f>
        <v>139.96513429999999</v>
      </c>
      <c r="Z123" s="50"/>
      <c r="AA123" s="142">
        <f>AA124+AA156+AA159</f>
        <v>20.774849999999994</v>
      </c>
      <c r="AT123" s="17" t="s">
        <v>76</v>
      </c>
      <c r="AU123" s="17" t="s">
        <v>104</v>
      </c>
      <c r="BK123" s="143">
        <f>BK124+BK156+BK159</f>
        <v>0</v>
      </c>
    </row>
    <row r="124" spans="2:65" s="9" customFormat="1" ht="37.35" customHeight="1">
      <c r="B124" s="144"/>
      <c r="C124" s="145"/>
      <c r="D124" s="146" t="s">
        <v>105</v>
      </c>
      <c r="E124" s="146"/>
      <c r="F124" s="146"/>
      <c r="G124" s="146"/>
      <c r="H124" s="146"/>
      <c r="I124" s="146"/>
      <c r="J124" s="146"/>
      <c r="K124" s="146"/>
      <c r="L124" s="146"/>
      <c r="M124" s="146"/>
      <c r="N124" s="233">
        <f>BK124</f>
        <v>0</v>
      </c>
      <c r="O124" s="251"/>
      <c r="P124" s="251"/>
      <c r="Q124" s="251"/>
      <c r="R124" s="147"/>
      <c r="T124" s="148"/>
      <c r="U124" s="145"/>
      <c r="V124" s="145"/>
      <c r="W124" s="149">
        <f>W125+W133+W135+W137+W144+W154</f>
        <v>0</v>
      </c>
      <c r="X124" s="145"/>
      <c r="Y124" s="149">
        <f>Y125+Y133+Y135+Y137+Y144+Y154</f>
        <v>139.9520943</v>
      </c>
      <c r="Z124" s="145"/>
      <c r="AA124" s="150">
        <f>AA125+AA133+AA135+AA137+AA144+AA154</f>
        <v>20.774849999999994</v>
      </c>
      <c r="AR124" s="151" t="s">
        <v>82</v>
      </c>
      <c r="AT124" s="152" t="s">
        <v>76</v>
      </c>
      <c r="AU124" s="152" t="s">
        <v>77</v>
      </c>
      <c r="AY124" s="151" t="s">
        <v>139</v>
      </c>
      <c r="BK124" s="153">
        <f>BK125+BK133+BK135+BK137+BK144+BK154</f>
        <v>0</v>
      </c>
    </row>
    <row r="125" spans="2:65" s="9" customFormat="1" ht="19.899999999999999" customHeight="1">
      <c r="B125" s="144"/>
      <c r="C125" s="145"/>
      <c r="D125" s="154" t="s">
        <v>106</v>
      </c>
      <c r="E125" s="154"/>
      <c r="F125" s="154"/>
      <c r="G125" s="154"/>
      <c r="H125" s="154"/>
      <c r="I125" s="154"/>
      <c r="J125" s="154"/>
      <c r="K125" s="154"/>
      <c r="L125" s="154"/>
      <c r="M125" s="154"/>
      <c r="N125" s="252">
        <f>BK125</f>
        <v>0</v>
      </c>
      <c r="O125" s="253"/>
      <c r="P125" s="253"/>
      <c r="Q125" s="253"/>
      <c r="R125" s="147"/>
      <c r="T125" s="148"/>
      <c r="U125" s="145"/>
      <c r="V125" s="145"/>
      <c r="W125" s="149">
        <f>SUM(W126:W132)</f>
        <v>0</v>
      </c>
      <c r="X125" s="145"/>
      <c r="Y125" s="149">
        <f>SUM(Y126:Y132)</f>
        <v>0</v>
      </c>
      <c r="Z125" s="145"/>
      <c r="AA125" s="150">
        <f>SUM(AA126:AA132)</f>
        <v>20.278849999999995</v>
      </c>
      <c r="AR125" s="151" t="s">
        <v>82</v>
      </c>
      <c r="AT125" s="152" t="s">
        <v>76</v>
      </c>
      <c r="AU125" s="152" t="s">
        <v>82</v>
      </c>
      <c r="AY125" s="151" t="s">
        <v>139</v>
      </c>
      <c r="BK125" s="153">
        <f>SUM(BK126:BK132)</f>
        <v>0</v>
      </c>
    </row>
    <row r="126" spans="2:65" s="1" customFormat="1" ht="31.5" customHeight="1">
      <c r="B126" s="126"/>
      <c r="C126" s="155" t="s">
        <v>82</v>
      </c>
      <c r="D126" s="155" t="s">
        <v>140</v>
      </c>
      <c r="E126" s="156" t="s">
        <v>141</v>
      </c>
      <c r="F126" s="240" t="s">
        <v>142</v>
      </c>
      <c r="G126" s="240"/>
      <c r="H126" s="240"/>
      <c r="I126" s="240"/>
      <c r="J126" s="157" t="s">
        <v>143</v>
      </c>
      <c r="K126" s="158">
        <v>4.5999999999999996</v>
      </c>
      <c r="L126" s="241">
        <v>0</v>
      </c>
      <c r="M126" s="241"/>
      <c r="N126" s="242">
        <f t="shared" ref="N126:N132" si="5">ROUND(L126*K126,3)</f>
        <v>0</v>
      </c>
      <c r="O126" s="242"/>
      <c r="P126" s="242"/>
      <c r="Q126" s="242"/>
      <c r="R126" s="129"/>
      <c r="T126" s="160" t="s">
        <v>5</v>
      </c>
      <c r="U126" s="43" t="s">
        <v>44</v>
      </c>
      <c r="V126" s="35"/>
      <c r="W126" s="161">
        <f t="shared" ref="W126:W132" si="6">V126*K126</f>
        <v>0</v>
      </c>
      <c r="X126" s="161">
        <v>0</v>
      </c>
      <c r="Y126" s="161">
        <f t="shared" ref="Y126:Y132" si="7">X126*K126</f>
        <v>0</v>
      </c>
      <c r="Z126" s="161">
        <v>0.22500000000000001</v>
      </c>
      <c r="AA126" s="162">
        <f t="shared" ref="AA126:AA132" si="8">Z126*K126</f>
        <v>1.0349999999999999</v>
      </c>
      <c r="AR126" s="17" t="s">
        <v>144</v>
      </c>
      <c r="AT126" s="17" t="s">
        <v>140</v>
      </c>
      <c r="AU126" s="17" t="s">
        <v>118</v>
      </c>
      <c r="AY126" s="17" t="s">
        <v>139</v>
      </c>
      <c r="BE126" s="100">
        <f t="shared" ref="BE126:BE132" si="9">IF(U126="základná",N126,0)</f>
        <v>0</v>
      </c>
      <c r="BF126" s="100">
        <f t="shared" ref="BF126:BF132" si="10">IF(U126="znížená",N126,0)</f>
        <v>0</v>
      </c>
      <c r="BG126" s="100">
        <f t="shared" ref="BG126:BG132" si="11">IF(U126="zákl. prenesená",N126,0)</f>
        <v>0</v>
      </c>
      <c r="BH126" s="100">
        <f t="shared" ref="BH126:BH132" si="12">IF(U126="zníž. prenesená",N126,0)</f>
        <v>0</v>
      </c>
      <c r="BI126" s="100">
        <f t="shared" ref="BI126:BI132" si="13">IF(U126="nulová",N126,0)</f>
        <v>0</v>
      </c>
      <c r="BJ126" s="17" t="s">
        <v>118</v>
      </c>
      <c r="BK126" s="163">
        <f t="shared" ref="BK126:BK132" si="14">ROUND(L126*K126,3)</f>
        <v>0</v>
      </c>
      <c r="BL126" s="17" t="s">
        <v>144</v>
      </c>
      <c r="BM126" s="17" t="s">
        <v>145</v>
      </c>
    </row>
    <row r="127" spans="2:65" s="1" customFormat="1" ht="31.5" customHeight="1">
      <c r="B127" s="126"/>
      <c r="C127" s="155" t="s">
        <v>118</v>
      </c>
      <c r="D127" s="155" t="s">
        <v>140</v>
      </c>
      <c r="E127" s="156" t="s">
        <v>146</v>
      </c>
      <c r="F127" s="240" t="s">
        <v>147</v>
      </c>
      <c r="G127" s="240"/>
      <c r="H127" s="240"/>
      <c r="I127" s="240"/>
      <c r="J127" s="157" t="s">
        <v>143</v>
      </c>
      <c r="K127" s="158">
        <v>4.5999999999999996</v>
      </c>
      <c r="L127" s="241">
        <v>0</v>
      </c>
      <c r="M127" s="241"/>
      <c r="N127" s="242">
        <f t="shared" si="5"/>
        <v>0</v>
      </c>
      <c r="O127" s="242"/>
      <c r="P127" s="242"/>
      <c r="Q127" s="242"/>
      <c r="R127" s="129"/>
      <c r="T127" s="160" t="s">
        <v>5</v>
      </c>
      <c r="U127" s="43" t="s">
        <v>44</v>
      </c>
      <c r="V127" s="35"/>
      <c r="W127" s="161">
        <f t="shared" si="6"/>
        <v>0</v>
      </c>
      <c r="X127" s="161">
        <v>0</v>
      </c>
      <c r="Y127" s="161">
        <f t="shared" si="7"/>
        <v>0</v>
      </c>
      <c r="Z127" s="161">
        <v>0.18099999999999999</v>
      </c>
      <c r="AA127" s="162">
        <f t="shared" si="8"/>
        <v>0.8325999999999999</v>
      </c>
      <c r="AR127" s="17" t="s">
        <v>144</v>
      </c>
      <c r="AT127" s="17" t="s">
        <v>140</v>
      </c>
      <c r="AU127" s="17" t="s">
        <v>118</v>
      </c>
      <c r="AY127" s="17" t="s">
        <v>139</v>
      </c>
      <c r="BE127" s="100">
        <f t="shared" si="9"/>
        <v>0</v>
      </c>
      <c r="BF127" s="100">
        <f t="shared" si="10"/>
        <v>0</v>
      </c>
      <c r="BG127" s="100">
        <f t="shared" si="11"/>
        <v>0</v>
      </c>
      <c r="BH127" s="100">
        <f t="shared" si="12"/>
        <v>0</v>
      </c>
      <c r="BI127" s="100">
        <f t="shared" si="13"/>
        <v>0</v>
      </c>
      <c r="BJ127" s="17" t="s">
        <v>118</v>
      </c>
      <c r="BK127" s="163">
        <f t="shared" si="14"/>
        <v>0</v>
      </c>
      <c r="BL127" s="17" t="s">
        <v>144</v>
      </c>
      <c r="BM127" s="17" t="s">
        <v>148</v>
      </c>
    </row>
    <row r="128" spans="2:65" s="1" customFormat="1" ht="44.25" customHeight="1">
      <c r="B128" s="126"/>
      <c r="C128" s="155" t="s">
        <v>149</v>
      </c>
      <c r="D128" s="155" t="s">
        <v>140</v>
      </c>
      <c r="E128" s="156" t="s">
        <v>150</v>
      </c>
      <c r="F128" s="240" t="s">
        <v>151</v>
      </c>
      <c r="G128" s="240"/>
      <c r="H128" s="240"/>
      <c r="I128" s="240"/>
      <c r="J128" s="157" t="s">
        <v>152</v>
      </c>
      <c r="K128" s="158">
        <v>122.85</v>
      </c>
      <c r="L128" s="241">
        <v>0</v>
      </c>
      <c r="M128" s="241"/>
      <c r="N128" s="242">
        <f t="shared" si="5"/>
        <v>0</v>
      </c>
      <c r="O128" s="242"/>
      <c r="P128" s="242"/>
      <c r="Q128" s="242"/>
      <c r="R128" s="129"/>
      <c r="T128" s="160" t="s">
        <v>5</v>
      </c>
      <c r="U128" s="43" t="s">
        <v>44</v>
      </c>
      <c r="V128" s="35"/>
      <c r="W128" s="161">
        <f t="shared" si="6"/>
        <v>0</v>
      </c>
      <c r="X128" s="161">
        <v>0</v>
      </c>
      <c r="Y128" s="161">
        <f t="shared" si="7"/>
        <v>0</v>
      </c>
      <c r="Z128" s="161">
        <v>0.14499999999999999</v>
      </c>
      <c r="AA128" s="162">
        <f t="shared" si="8"/>
        <v>17.813249999999996</v>
      </c>
      <c r="AR128" s="17" t="s">
        <v>144</v>
      </c>
      <c r="AT128" s="17" t="s">
        <v>140</v>
      </c>
      <c r="AU128" s="17" t="s">
        <v>118</v>
      </c>
      <c r="AY128" s="17" t="s">
        <v>139</v>
      </c>
      <c r="BE128" s="100">
        <f t="shared" si="9"/>
        <v>0</v>
      </c>
      <c r="BF128" s="100">
        <f t="shared" si="10"/>
        <v>0</v>
      </c>
      <c r="BG128" s="100">
        <f t="shared" si="11"/>
        <v>0</v>
      </c>
      <c r="BH128" s="100">
        <f t="shared" si="12"/>
        <v>0</v>
      </c>
      <c r="BI128" s="100">
        <f t="shared" si="13"/>
        <v>0</v>
      </c>
      <c r="BJ128" s="17" t="s">
        <v>118</v>
      </c>
      <c r="BK128" s="163">
        <f t="shared" si="14"/>
        <v>0</v>
      </c>
      <c r="BL128" s="17" t="s">
        <v>144</v>
      </c>
      <c r="BM128" s="17" t="s">
        <v>153</v>
      </c>
    </row>
    <row r="129" spans="2:65" s="1" customFormat="1" ht="44.25" customHeight="1">
      <c r="B129" s="126"/>
      <c r="C129" s="155" t="s">
        <v>144</v>
      </c>
      <c r="D129" s="155" t="s">
        <v>140</v>
      </c>
      <c r="E129" s="156" t="s">
        <v>154</v>
      </c>
      <c r="F129" s="240" t="s">
        <v>155</v>
      </c>
      <c r="G129" s="240"/>
      <c r="H129" s="240"/>
      <c r="I129" s="240"/>
      <c r="J129" s="157" t="s">
        <v>143</v>
      </c>
      <c r="K129" s="158">
        <v>4.5999999999999996</v>
      </c>
      <c r="L129" s="241">
        <v>0</v>
      </c>
      <c r="M129" s="241"/>
      <c r="N129" s="242">
        <f t="shared" si="5"/>
        <v>0</v>
      </c>
      <c r="O129" s="242"/>
      <c r="P129" s="242"/>
      <c r="Q129" s="242"/>
      <c r="R129" s="129"/>
      <c r="T129" s="160" t="s">
        <v>5</v>
      </c>
      <c r="U129" s="43" t="s">
        <v>44</v>
      </c>
      <c r="V129" s="35"/>
      <c r="W129" s="161">
        <f t="shared" si="6"/>
        <v>0</v>
      </c>
      <c r="X129" s="161">
        <v>0</v>
      </c>
      <c r="Y129" s="161">
        <f t="shared" si="7"/>
        <v>0</v>
      </c>
      <c r="Z129" s="161">
        <v>0.13</v>
      </c>
      <c r="AA129" s="162">
        <f t="shared" si="8"/>
        <v>0.59799999999999998</v>
      </c>
      <c r="AR129" s="17" t="s">
        <v>144</v>
      </c>
      <c r="AT129" s="17" t="s">
        <v>140</v>
      </c>
      <c r="AU129" s="17" t="s">
        <v>118</v>
      </c>
      <c r="AY129" s="17" t="s">
        <v>139</v>
      </c>
      <c r="BE129" s="100">
        <f t="shared" si="9"/>
        <v>0</v>
      </c>
      <c r="BF129" s="100">
        <f t="shared" si="10"/>
        <v>0</v>
      </c>
      <c r="BG129" s="100">
        <f t="shared" si="11"/>
        <v>0</v>
      </c>
      <c r="BH129" s="100">
        <f t="shared" si="12"/>
        <v>0</v>
      </c>
      <c r="BI129" s="100">
        <f t="shared" si="13"/>
        <v>0</v>
      </c>
      <c r="BJ129" s="17" t="s">
        <v>118</v>
      </c>
      <c r="BK129" s="163">
        <f t="shared" si="14"/>
        <v>0</v>
      </c>
      <c r="BL129" s="17" t="s">
        <v>144</v>
      </c>
      <c r="BM129" s="17" t="s">
        <v>156</v>
      </c>
    </row>
    <row r="130" spans="2:65" s="1" customFormat="1" ht="31.5" customHeight="1">
      <c r="B130" s="126"/>
      <c r="C130" s="155" t="s">
        <v>157</v>
      </c>
      <c r="D130" s="155" t="s">
        <v>140</v>
      </c>
      <c r="E130" s="156" t="s">
        <v>158</v>
      </c>
      <c r="F130" s="240" t="s">
        <v>159</v>
      </c>
      <c r="G130" s="240"/>
      <c r="H130" s="240"/>
      <c r="I130" s="240"/>
      <c r="J130" s="157" t="s">
        <v>160</v>
      </c>
      <c r="K130" s="158">
        <v>18.059000000000001</v>
      </c>
      <c r="L130" s="241">
        <v>0</v>
      </c>
      <c r="M130" s="241"/>
      <c r="N130" s="242">
        <f t="shared" si="5"/>
        <v>0</v>
      </c>
      <c r="O130" s="242"/>
      <c r="P130" s="242"/>
      <c r="Q130" s="242"/>
      <c r="R130" s="129"/>
      <c r="T130" s="160" t="s">
        <v>5</v>
      </c>
      <c r="U130" s="43" t="s">
        <v>44</v>
      </c>
      <c r="V130" s="35"/>
      <c r="W130" s="161">
        <f t="shared" si="6"/>
        <v>0</v>
      </c>
      <c r="X130" s="161">
        <v>0</v>
      </c>
      <c r="Y130" s="161">
        <f t="shared" si="7"/>
        <v>0</v>
      </c>
      <c r="Z130" s="161">
        <v>0</v>
      </c>
      <c r="AA130" s="162">
        <f t="shared" si="8"/>
        <v>0</v>
      </c>
      <c r="AR130" s="17" t="s">
        <v>144</v>
      </c>
      <c r="AT130" s="17" t="s">
        <v>140</v>
      </c>
      <c r="AU130" s="17" t="s">
        <v>118</v>
      </c>
      <c r="AY130" s="17" t="s">
        <v>139</v>
      </c>
      <c r="BE130" s="100">
        <f t="shared" si="9"/>
        <v>0</v>
      </c>
      <c r="BF130" s="100">
        <f t="shared" si="10"/>
        <v>0</v>
      </c>
      <c r="BG130" s="100">
        <f t="shared" si="11"/>
        <v>0</v>
      </c>
      <c r="BH130" s="100">
        <f t="shared" si="12"/>
        <v>0</v>
      </c>
      <c r="BI130" s="100">
        <f t="shared" si="13"/>
        <v>0</v>
      </c>
      <c r="BJ130" s="17" t="s">
        <v>118</v>
      </c>
      <c r="BK130" s="163">
        <f t="shared" si="14"/>
        <v>0</v>
      </c>
      <c r="BL130" s="17" t="s">
        <v>144</v>
      </c>
      <c r="BM130" s="17" t="s">
        <v>161</v>
      </c>
    </row>
    <row r="131" spans="2:65" s="1" customFormat="1" ht="31.5" customHeight="1">
      <c r="B131" s="126"/>
      <c r="C131" s="155" t="s">
        <v>162</v>
      </c>
      <c r="D131" s="155" t="s">
        <v>140</v>
      </c>
      <c r="E131" s="156" t="s">
        <v>163</v>
      </c>
      <c r="F131" s="240" t="s">
        <v>164</v>
      </c>
      <c r="G131" s="240"/>
      <c r="H131" s="240"/>
      <c r="I131" s="240"/>
      <c r="J131" s="157" t="s">
        <v>160</v>
      </c>
      <c r="K131" s="158">
        <v>18.059000000000001</v>
      </c>
      <c r="L131" s="241">
        <v>0</v>
      </c>
      <c r="M131" s="241"/>
      <c r="N131" s="242">
        <f t="shared" si="5"/>
        <v>0</v>
      </c>
      <c r="O131" s="242"/>
      <c r="P131" s="242"/>
      <c r="Q131" s="242"/>
      <c r="R131" s="129"/>
      <c r="T131" s="160" t="s">
        <v>5</v>
      </c>
      <c r="U131" s="43" t="s">
        <v>44</v>
      </c>
      <c r="V131" s="35"/>
      <c r="W131" s="161">
        <f t="shared" si="6"/>
        <v>0</v>
      </c>
      <c r="X131" s="161">
        <v>0</v>
      </c>
      <c r="Y131" s="161">
        <f t="shared" si="7"/>
        <v>0</v>
      </c>
      <c r="Z131" s="161">
        <v>0</v>
      </c>
      <c r="AA131" s="162">
        <f t="shared" si="8"/>
        <v>0</v>
      </c>
      <c r="AR131" s="17" t="s">
        <v>144</v>
      </c>
      <c r="AT131" s="17" t="s">
        <v>140</v>
      </c>
      <c r="AU131" s="17" t="s">
        <v>118</v>
      </c>
      <c r="AY131" s="17" t="s">
        <v>139</v>
      </c>
      <c r="BE131" s="100">
        <f t="shared" si="9"/>
        <v>0</v>
      </c>
      <c r="BF131" s="100">
        <f t="shared" si="10"/>
        <v>0</v>
      </c>
      <c r="BG131" s="100">
        <f t="shared" si="11"/>
        <v>0</v>
      </c>
      <c r="BH131" s="100">
        <f t="shared" si="12"/>
        <v>0</v>
      </c>
      <c r="BI131" s="100">
        <f t="shared" si="13"/>
        <v>0</v>
      </c>
      <c r="BJ131" s="17" t="s">
        <v>118</v>
      </c>
      <c r="BK131" s="163">
        <f t="shared" si="14"/>
        <v>0</v>
      </c>
      <c r="BL131" s="17" t="s">
        <v>144</v>
      </c>
      <c r="BM131" s="17" t="s">
        <v>165</v>
      </c>
    </row>
    <row r="132" spans="2:65" s="1" customFormat="1" ht="31.5" customHeight="1">
      <c r="B132" s="126"/>
      <c r="C132" s="155" t="s">
        <v>166</v>
      </c>
      <c r="D132" s="155" t="s">
        <v>140</v>
      </c>
      <c r="E132" s="156" t="s">
        <v>167</v>
      </c>
      <c r="F132" s="240" t="s">
        <v>168</v>
      </c>
      <c r="G132" s="240"/>
      <c r="H132" s="240"/>
      <c r="I132" s="240"/>
      <c r="J132" s="157" t="s">
        <v>160</v>
      </c>
      <c r="K132" s="158">
        <v>7.3140000000000001</v>
      </c>
      <c r="L132" s="241">
        <v>0</v>
      </c>
      <c r="M132" s="241"/>
      <c r="N132" s="242">
        <f t="shared" si="5"/>
        <v>0</v>
      </c>
      <c r="O132" s="242"/>
      <c r="P132" s="242"/>
      <c r="Q132" s="242"/>
      <c r="R132" s="129"/>
      <c r="T132" s="160" t="s">
        <v>5</v>
      </c>
      <c r="U132" s="43" t="s">
        <v>44</v>
      </c>
      <c r="V132" s="35"/>
      <c r="W132" s="161">
        <f t="shared" si="6"/>
        <v>0</v>
      </c>
      <c r="X132" s="161">
        <v>0</v>
      </c>
      <c r="Y132" s="161">
        <f t="shared" si="7"/>
        <v>0</v>
      </c>
      <c r="Z132" s="161">
        <v>0</v>
      </c>
      <c r="AA132" s="162">
        <f t="shared" si="8"/>
        <v>0</v>
      </c>
      <c r="AR132" s="17" t="s">
        <v>144</v>
      </c>
      <c r="AT132" s="17" t="s">
        <v>140</v>
      </c>
      <c r="AU132" s="17" t="s">
        <v>118</v>
      </c>
      <c r="AY132" s="17" t="s">
        <v>139</v>
      </c>
      <c r="BE132" s="100">
        <f t="shared" si="9"/>
        <v>0</v>
      </c>
      <c r="BF132" s="100">
        <f t="shared" si="10"/>
        <v>0</v>
      </c>
      <c r="BG132" s="100">
        <f t="shared" si="11"/>
        <v>0</v>
      </c>
      <c r="BH132" s="100">
        <f t="shared" si="12"/>
        <v>0</v>
      </c>
      <c r="BI132" s="100">
        <f t="shared" si="13"/>
        <v>0</v>
      </c>
      <c r="BJ132" s="17" t="s">
        <v>118</v>
      </c>
      <c r="BK132" s="163">
        <f t="shared" si="14"/>
        <v>0</v>
      </c>
      <c r="BL132" s="17" t="s">
        <v>144</v>
      </c>
      <c r="BM132" s="17" t="s">
        <v>169</v>
      </c>
    </row>
    <row r="133" spans="2:65" s="9" customFormat="1" ht="29.85" customHeight="1">
      <c r="B133" s="144"/>
      <c r="C133" s="145"/>
      <c r="D133" s="154" t="s">
        <v>107</v>
      </c>
      <c r="E133" s="154"/>
      <c r="F133" s="154"/>
      <c r="G133" s="154"/>
      <c r="H133" s="154"/>
      <c r="I133" s="154"/>
      <c r="J133" s="154"/>
      <c r="K133" s="154"/>
      <c r="L133" s="154"/>
      <c r="M133" s="154"/>
      <c r="N133" s="254">
        <f>BK133</f>
        <v>0</v>
      </c>
      <c r="O133" s="255"/>
      <c r="P133" s="255"/>
      <c r="Q133" s="255"/>
      <c r="R133" s="147"/>
      <c r="T133" s="148"/>
      <c r="U133" s="145"/>
      <c r="V133" s="145"/>
      <c r="W133" s="149">
        <f>W134</f>
        <v>0</v>
      </c>
      <c r="X133" s="145"/>
      <c r="Y133" s="149">
        <f>Y134</f>
        <v>8.5822199999999995</v>
      </c>
      <c r="Z133" s="145"/>
      <c r="AA133" s="150">
        <f>AA134</f>
        <v>0</v>
      </c>
      <c r="AR133" s="151" t="s">
        <v>82</v>
      </c>
      <c r="AT133" s="152" t="s">
        <v>76</v>
      </c>
      <c r="AU133" s="152" t="s">
        <v>82</v>
      </c>
      <c r="AY133" s="151" t="s">
        <v>139</v>
      </c>
      <c r="BK133" s="153">
        <f>BK134</f>
        <v>0</v>
      </c>
    </row>
    <row r="134" spans="2:65" s="1" customFormat="1" ht="31.5" customHeight="1">
      <c r="B134" s="126"/>
      <c r="C134" s="155" t="s">
        <v>170</v>
      </c>
      <c r="D134" s="155" t="s">
        <v>140</v>
      </c>
      <c r="E134" s="156" t="s">
        <v>171</v>
      </c>
      <c r="F134" s="240" t="s">
        <v>172</v>
      </c>
      <c r="G134" s="240"/>
      <c r="H134" s="240"/>
      <c r="I134" s="240"/>
      <c r="J134" s="157" t="s">
        <v>160</v>
      </c>
      <c r="K134" s="158">
        <v>4.1459999999999999</v>
      </c>
      <c r="L134" s="241">
        <v>0</v>
      </c>
      <c r="M134" s="241"/>
      <c r="N134" s="242">
        <f>ROUND(L134*K134,3)</f>
        <v>0</v>
      </c>
      <c r="O134" s="242"/>
      <c r="P134" s="242"/>
      <c r="Q134" s="242"/>
      <c r="R134" s="129"/>
      <c r="T134" s="160" t="s">
        <v>5</v>
      </c>
      <c r="U134" s="43" t="s">
        <v>44</v>
      </c>
      <c r="V134" s="35"/>
      <c r="W134" s="161">
        <f>V134*K134</f>
        <v>0</v>
      </c>
      <c r="X134" s="161">
        <v>2.0699999999999998</v>
      </c>
      <c r="Y134" s="161">
        <f>X134*K134</f>
        <v>8.5822199999999995</v>
      </c>
      <c r="Z134" s="161">
        <v>0</v>
      </c>
      <c r="AA134" s="162">
        <f>Z134*K134</f>
        <v>0</v>
      </c>
      <c r="AR134" s="17" t="s">
        <v>144</v>
      </c>
      <c r="AT134" s="17" t="s">
        <v>140</v>
      </c>
      <c r="AU134" s="17" t="s">
        <v>118</v>
      </c>
      <c r="AY134" s="17" t="s">
        <v>139</v>
      </c>
      <c r="BE134" s="100">
        <f>IF(U134="základná",N134,0)</f>
        <v>0</v>
      </c>
      <c r="BF134" s="100">
        <f>IF(U134="znížená",N134,0)</f>
        <v>0</v>
      </c>
      <c r="BG134" s="100">
        <f>IF(U134="zákl. prenesená",N134,0)</f>
        <v>0</v>
      </c>
      <c r="BH134" s="100">
        <f>IF(U134="zníž. prenesená",N134,0)</f>
        <v>0</v>
      </c>
      <c r="BI134" s="100">
        <f>IF(U134="nulová",N134,0)</f>
        <v>0</v>
      </c>
      <c r="BJ134" s="17" t="s">
        <v>118</v>
      </c>
      <c r="BK134" s="163">
        <f>ROUND(L134*K134,3)</f>
        <v>0</v>
      </c>
      <c r="BL134" s="17" t="s">
        <v>144</v>
      </c>
      <c r="BM134" s="17" t="s">
        <v>173</v>
      </c>
    </row>
    <row r="135" spans="2:65" s="9" customFormat="1" ht="29.85" customHeight="1">
      <c r="B135" s="144"/>
      <c r="C135" s="145"/>
      <c r="D135" s="154" t="s">
        <v>108</v>
      </c>
      <c r="E135" s="154"/>
      <c r="F135" s="154"/>
      <c r="G135" s="154"/>
      <c r="H135" s="154"/>
      <c r="I135" s="154"/>
      <c r="J135" s="154"/>
      <c r="K135" s="154"/>
      <c r="L135" s="154"/>
      <c r="M135" s="154"/>
      <c r="N135" s="254">
        <f>BK135</f>
        <v>0</v>
      </c>
      <c r="O135" s="255"/>
      <c r="P135" s="255"/>
      <c r="Q135" s="255"/>
      <c r="R135" s="147"/>
      <c r="T135" s="148"/>
      <c r="U135" s="145"/>
      <c r="V135" s="145"/>
      <c r="W135" s="149">
        <f>W136</f>
        <v>0</v>
      </c>
      <c r="X135" s="145"/>
      <c r="Y135" s="149">
        <f>Y136</f>
        <v>0.68067359999999999</v>
      </c>
      <c r="Z135" s="145"/>
      <c r="AA135" s="150">
        <f>AA136</f>
        <v>0</v>
      </c>
      <c r="AR135" s="151" t="s">
        <v>82</v>
      </c>
      <c r="AT135" s="152" t="s">
        <v>76</v>
      </c>
      <c r="AU135" s="152" t="s">
        <v>82</v>
      </c>
      <c r="AY135" s="151" t="s">
        <v>139</v>
      </c>
      <c r="BK135" s="153">
        <f>BK136</f>
        <v>0</v>
      </c>
    </row>
    <row r="136" spans="2:65" s="1" customFormat="1" ht="44.25" customHeight="1">
      <c r="B136" s="126"/>
      <c r="C136" s="155" t="s">
        <v>174</v>
      </c>
      <c r="D136" s="155" t="s">
        <v>140</v>
      </c>
      <c r="E136" s="156" t="s">
        <v>175</v>
      </c>
      <c r="F136" s="240" t="s">
        <v>176</v>
      </c>
      <c r="G136" s="240"/>
      <c r="H136" s="240"/>
      <c r="I136" s="240"/>
      <c r="J136" s="157" t="s">
        <v>160</v>
      </c>
      <c r="K136" s="158">
        <v>0.36</v>
      </c>
      <c r="L136" s="241">
        <v>0</v>
      </c>
      <c r="M136" s="241"/>
      <c r="N136" s="242">
        <f>ROUND(L136*K136,3)</f>
        <v>0</v>
      </c>
      <c r="O136" s="242"/>
      <c r="P136" s="242"/>
      <c r="Q136" s="242"/>
      <c r="R136" s="129"/>
      <c r="T136" s="160" t="s">
        <v>5</v>
      </c>
      <c r="U136" s="43" t="s">
        <v>44</v>
      </c>
      <c r="V136" s="35"/>
      <c r="W136" s="161">
        <f>V136*K136</f>
        <v>0</v>
      </c>
      <c r="X136" s="161">
        <v>1.89076</v>
      </c>
      <c r="Y136" s="161">
        <f>X136*K136</f>
        <v>0.68067359999999999</v>
      </c>
      <c r="Z136" s="161">
        <v>0</v>
      </c>
      <c r="AA136" s="162">
        <f>Z136*K136</f>
        <v>0</v>
      </c>
      <c r="AR136" s="17" t="s">
        <v>144</v>
      </c>
      <c r="AT136" s="17" t="s">
        <v>140</v>
      </c>
      <c r="AU136" s="17" t="s">
        <v>118</v>
      </c>
      <c r="AY136" s="17" t="s">
        <v>139</v>
      </c>
      <c r="BE136" s="100">
        <f>IF(U136="základná",N136,0)</f>
        <v>0</v>
      </c>
      <c r="BF136" s="100">
        <f>IF(U136="znížená",N136,0)</f>
        <v>0</v>
      </c>
      <c r="BG136" s="100">
        <f>IF(U136="zákl. prenesená",N136,0)</f>
        <v>0</v>
      </c>
      <c r="BH136" s="100">
        <f>IF(U136="zníž. prenesená",N136,0)</f>
        <v>0</v>
      </c>
      <c r="BI136" s="100">
        <f>IF(U136="nulová",N136,0)</f>
        <v>0</v>
      </c>
      <c r="BJ136" s="17" t="s">
        <v>118</v>
      </c>
      <c r="BK136" s="163">
        <f>ROUND(L136*K136,3)</f>
        <v>0</v>
      </c>
      <c r="BL136" s="17" t="s">
        <v>144</v>
      </c>
      <c r="BM136" s="17" t="s">
        <v>177</v>
      </c>
    </row>
    <row r="137" spans="2:65" s="9" customFormat="1" ht="29.85" customHeight="1">
      <c r="B137" s="144"/>
      <c r="C137" s="145"/>
      <c r="D137" s="154" t="s">
        <v>109</v>
      </c>
      <c r="E137" s="154"/>
      <c r="F137" s="154"/>
      <c r="G137" s="154"/>
      <c r="H137" s="154"/>
      <c r="I137" s="154"/>
      <c r="J137" s="154"/>
      <c r="K137" s="154"/>
      <c r="L137" s="154"/>
      <c r="M137" s="154"/>
      <c r="N137" s="254">
        <f>BK137</f>
        <v>0</v>
      </c>
      <c r="O137" s="255"/>
      <c r="P137" s="255"/>
      <c r="Q137" s="255"/>
      <c r="R137" s="147"/>
      <c r="T137" s="148"/>
      <c r="U137" s="145"/>
      <c r="V137" s="145"/>
      <c r="W137" s="149">
        <f>SUM(W138:W143)</f>
        <v>0</v>
      </c>
      <c r="X137" s="145"/>
      <c r="Y137" s="149">
        <f>SUM(Y138:Y143)</f>
        <v>118.65794820000001</v>
      </c>
      <c r="Z137" s="145"/>
      <c r="AA137" s="150">
        <f>SUM(AA138:AA143)</f>
        <v>0</v>
      </c>
      <c r="AR137" s="151" t="s">
        <v>82</v>
      </c>
      <c r="AT137" s="152" t="s">
        <v>76</v>
      </c>
      <c r="AU137" s="152" t="s">
        <v>82</v>
      </c>
      <c r="AY137" s="151" t="s">
        <v>139</v>
      </c>
      <c r="BK137" s="153">
        <f>SUM(BK138:BK143)</f>
        <v>0</v>
      </c>
    </row>
    <row r="138" spans="2:65" s="1" customFormat="1" ht="44.25" customHeight="1">
      <c r="B138" s="126"/>
      <c r="C138" s="155" t="s">
        <v>178</v>
      </c>
      <c r="D138" s="155" t="s">
        <v>140</v>
      </c>
      <c r="E138" s="156" t="s">
        <v>179</v>
      </c>
      <c r="F138" s="240" t="s">
        <v>180</v>
      </c>
      <c r="G138" s="240"/>
      <c r="H138" s="240"/>
      <c r="I138" s="240"/>
      <c r="J138" s="157" t="s">
        <v>143</v>
      </c>
      <c r="K138" s="158">
        <v>3.22</v>
      </c>
      <c r="L138" s="241">
        <v>0</v>
      </c>
      <c r="M138" s="241"/>
      <c r="N138" s="242">
        <f t="shared" ref="N138:N143" si="15">ROUND(L138*K138,3)</f>
        <v>0</v>
      </c>
      <c r="O138" s="242"/>
      <c r="P138" s="242"/>
      <c r="Q138" s="242"/>
      <c r="R138" s="129"/>
      <c r="T138" s="160" t="s">
        <v>5</v>
      </c>
      <c r="U138" s="43" t="s">
        <v>44</v>
      </c>
      <c r="V138" s="35"/>
      <c r="W138" s="161">
        <f t="shared" ref="W138:W143" si="16">V138*K138</f>
        <v>0</v>
      </c>
      <c r="X138" s="161">
        <v>0.34131</v>
      </c>
      <c r="Y138" s="161">
        <f t="shared" ref="Y138:Y143" si="17">X138*K138</f>
        <v>1.0990182000000002</v>
      </c>
      <c r="Z138" s="161">
        <v>0</v>
      </c>
      <c r="AA138" s="162">
        <f t="shared" ref="AA138:AA143" si="18">Z138*K138</f>
        <v>0</v>
      </c>
      <c r="AR138" s="17" t="s">
        <v>144</v>
      </c>
      <c r="AT138" s="17" t="s">
        <v>140</v>
      </c>
      <c r="AU138" s="17" t="s">
        <v>118</v>
      </c>
      <c r="AY138" s="17" t="s">
        <v>139</v>
      </c>
      <c r="BE138" s="100">
        <f t="shared" ref="BE138:BE143" si="19">IF(U138="základná",N138,0)</f>
        <v>0</v>
      </c>
      <c r="BF138" s="100">
        <f t="shared" ref="BF138:BF143" si="20">IF(U138="znížená",N138,0)</f>
        <v>0</v>
      </c>
      <c r="BG138" s="100">
        <f t="shared" ref="BG138:BG143" si="21">IF(U138="zákl. prenesená",N138,0)</f>
        <v>0</v>
      </c>
      <c r="BH138" s="100">
        <f t="shared" ref="BH138:BH143" si="22">IF(U138="zníž. prenesená",N138,0)</f>
        <v>0</v>
      </c>
      <c r="BI138" s="100">
        <f t="shared" ref="BI138:BI143" si="23">IF(U138="nulová",N138,0)</f>
        <v>0</v>
      </c>
      <c r="BJ138" s="17" t="s">
        <v>118</v>
      </c>
      <c r="BK138" s="163">
        <f t="shared" ref="BK138:BK143" si="24">ROUND(L138*K138,3)</f>
        <v>0</v>
      </c>
      <c r="BL138" s="17" t="s">
        <v>144</v>
      </c>
      <c r="BM138" s="17" t="s">
        <v>181</v>
      </c>
    </row>
    <row r="139" spans="2:65" s="1" customFormat="1" ht="44.25" customHeight="1">
      <c r="B139" s="126"/>
      <c r="C139" s="155" t="s">
        <v>182</v>
      </c>
      <c r="D139" s="155" t="s">
        <v>140</v>
      </c>
      <c r="E139" s="156" t="s">
        <v>183</v>
      </c>
      <c r="F139" s="240" t="s">
        <v>184</v>
      </c>
      <c r="G139" s="240"/>
      <c r="H139" s="240"/>
      <c r="I139" s="240"/>
      <c r="J139" s="157" t="s">
        <v>143</v>
      </c>
      <c r="K139" s="158">
        <v>900.5</v>
      </c>
      <c r="L139" s="241">
        <v>0</v>
      </c>
      <c r="M139" s="241"/>
      <c r="N139" s="242">
        <f t="shared" si="15"/>
        <v>0</v>
      </c>
      <c r="O139" s="242"/>
      <c r="P139" s="242"/>
      <c r="Q139" s="242"/>
      <c r="R139" s="129"/>
      <c r="T139" s="160" t="s">
        <v>5</v>
      </c>
      <c r="U139" s="43" t="s">
        <v>44</v>
      </c>
      <c r="V139" s="35"/>
      <c r="W139" s="161">
        <f t="shared" si="16"/>
        <v>0</v>
      </c>
      <c r="X139" s="161">
        <v>0.12966</v>
      </c>
      <c r="Y139" s="161">
        <f t="shared" si="17"/>
        <v>116.75883</v>
      </c>
      <c r="Z139" s="161">
        <v>0</v>
      </c>
      <c r="AA139" s="162">
        <f t="shared" si="18"/>
        <v>0</v>
      </c>
      <c r="AR139" s="17" t="s">
        <v>144</v>
      </c>
      <c r="AT139" s="17" t="s">
        <v>140</v>
      </c>
      <c r="AU139" s="17" t="s">
        <v>118</v>
      </c>
      <c r="AY139" s="17" t="s">
        <v>139</v>
      </c>
      <c r="BE139" s="100">
        <f t="shared" si="19"/>
        <v>0</v>
      </c>
      <c r="BF139" s="100">
        <f t="shared" si="20"/>
        <v>0</v>
      </c>
      <c r="BG139" s="100">
        <f t="shared" si="21"/>
        <v>0</v>
      </c>
      <c r="BH139" s="100">
        <f t="shared" si="22"/>
        <v>0</v>
      </c>
      <c r="BI139" s="100">
        <f t="shared" si="23"/>
        <v>0</v>
      </c>
      <c r="BJ139" s="17" t="s">
        <v>118</v>
      </c>
      <c r="BK139" s="163">
        <f t="shared" si="24"/>
        <v>0</v>
      </c>
      <c r="BL139" s="17" t="s">
        <v>144</v>
      </c>
      <c r="BM139" s="17" t="s">
        <v>185</v>
      </c>
    </row>
    <row r="140" spans="2:65" s="1" customFormat="1" ht="31.5" customHeight="1">
      <c r="B140" s="126"/>
      <c r="C140" s="155" t="s">
        <v>186</v>
      </c>
      <c r="D140" s="155" t="s">
        <v>140</v>
      </c>
      <c r="E140" s="156" t="s">
        <v>187</v>
      </c>
      <c r="F140" s="240" t="s">
        <v>188</v>
      </c>
      <c r="G140" s="240"/>
      <c r="H140" s="240"/>
      <c r="I140" s="240"/>
      <c r="J140" s="157" t="s">
        <v>152</v>
      </c>
      <c r="K140" s="158">
        <v>9</v>
      </c>
      <c r="L140" s="241">
        <v>0</v>
      </c>
      <c r="M140" s="241"/>
      <c r="N140" s="242">
        <f t="shared" si="15"/>
        <v>0</v>
      </c>
      <c r="O140" s="242"/>
      <c r="P140" s="242"/>
      <c r="Q140" s="242"/>
      <c r="R140" s="129"/>
      <c r="T140" s="160" t="s">
        <v>5</v>
      </c>
      <c r="U140" s="43" t="s">
        <v>44</v>
      </c>
      <c r="V140" s="35"/>
      <c r="W140" s="161">
        <f t="shared" si="16"/>
        <v>0</v>
      </c>
      <c r="X140" s="161">
        <v>5.6550000000000003E-2</v>
      </c>
      <c r="Y140" s="161">
        <f t="shared" si="17"/>
        <v>0.50895000000000001</v>
      </c>
      <c r="Z140" s="161">
        <v>0</v>
      </c>
      <c r="AA140" s="162">
        <f t="shared" si="18"/>
        <v>0</v>
      </c>
      <c r="AR140" s="17" t="s">
        <v>144</v>
      </c>
      <c r="AT140" s="17" t="s">
        <v>140</v>
      </c>
      <c r="AU140" s="17" t="s">
        <v>118</v>
      </c>
      <c r="AY140" s="17" t="s">
        <v>139</v>
      </c>
      <c r="BE140" s="100">
        <f t="shared" si="19"/>
        <v>0</v>
      </c>
      <c r="BF140" s="100">
        <f t="shared" si="20"/>
        <v>0</v>
      </c>
      <c r="BG140" s="100">
        <f t="shared" si="21"/>
        <v>0</v>
      </c>
      <c r="BH140" s="100">
        <f t="shared" si="22"/>
        <v>0</v>
      </c>
      <c r="BI140" s="100">
        <f t="shared" si="23"/>
        <v>0</v>
      </c>
      <c r="BJ140" s="17" t="s">
        <v>118</v>
      </c>
      <c r="BK140" s="163">
        <f t="shared" si="24"/>
        <v>0</v>
      </c>
      <c r="BL140" s="17" t="s">
        <v>144</v>
      </c>
      <c r="BM140" s="17" t="s">
        <v>189</v>
      </c>
    </row>
    <row r="141" spans="2:65" s="1" customFormat="1" ht="22.5" customHeight="1">
      <c r="B141" s="126"/>
      <c r="C141" s="164" t="s">
        <v>190</v>
      </c>
      <c r="D141" s="164" t="s">
        <v>191</v>
      </c>
      <c r="E141" s="165" t="s">
        <v>192</v>
      </c>
      <c r="F141" s="243" t="s">
        <v>193</v>
      </c>
      <c r="G141" s="243"/>
      <c r="H141" s="243"/>
      <c r="I141" s="243"/>
      <c r="J141" s="166" t="s">
        <v>194</v>
      </c>
      <c r="K141" s="167">
        <v>9</v>
      </c>
      <c r="L141" s="244">
        <v>0</v>
      </c>
      <c r="M141" s="244"/>
      <c r="N141" s="245">
        <f t="shared" si="15"/>
        <v>0</v>
      </c>
      <c r="O141" s="242"/>
      <c r="P141" s="242"/>
      <c r="Q141" s="242"/>
      <c r="R141" s="129"/>
      <c r="T141" s="160" t="s">
        <v>5</v>
      </c>
      <c r="U141" s="43" t="s">
        <v>44</v>
      </c>
      <c r="V141" s="35"/>
      <c r="W141" s="161">
        <f t="shared" si="16"/>
        <v>0</v>
      </c>
      <c r="X141" s="161">
        <v>0.03</v>
      </c>
      <c r="Y141" s="161">
        <f t="shared" si="17"/>
        <v>0.27</v>
      </c>
      <c r="Z141" s="161">
        <v>0</v>
      </c>
      <c r="AA141" s="162">
        <f t="shared" si="18"/>
        <v>0</v>
      </c>
      <c r="AR141" s="17" t="s">
        <v>170</v>
      </c>
      <c r="AT141" s="17" t="s">
        <v>191</v>
      </c>
      <c r="AU141" s="17" t="s">
        <v>118</v>
      </c>
      <c r="AY141" s="17" t="s">
        <v>139</v>
      </c>
      <c r="BE141" s="100">
        <f t="shared" si="19"/>
        <v>0</v>
      </c>
      <c r="BF141" s="100">
        <f t="shared" si="20"/>
        <v>0</v>
      </c>
      <c r="BG141" s="100">
        <f t="shared" si="21"/>
        <v>0</v>
      </c>
      <c r="BH141" s="100">
        <f t="shared" si="22"/>
        <v>0</v>
      </c>
      <c r="BI141" s="100">
        <f t="shared" si="23"/>
        <v>0</v>
      </c>
      <c r="BJ141" s="17" t="s">
        <v>118</v>
      </c>
      <c r="BK141" s="163">
        <f t="shared" si="24"/>
        <v>0</v>
      </c>
      <c r="BL141" s="17" t="s">
        <v>144</v>
      </c>
      <c r="BM141" s="17" t="s">
        <v>195</v>
      </c>
    </row>
    <row r="142" spans="2:65" s="1" customFormat="1" ht="31.5" customHeight="1">
      <c r="B142" s="126"/>
      <c r="C142" s="164" t="s">
        <v>196</v>
      </c>
      <c r="D142" s="164" t="s">
        <v>191</v>
      </c>
      <c r="E142" s="165" t="s">
        <v>197</v>
      </c>
      <c r="F142" s="243" t="s">
        <v>198</v>
      </c>
      <c r="G142" s="243"/>
      <c r="H142" s="243"/>
      <c r="I142" s="243"/>
      <c r="J142" s="166" t="s">
        <v>194</v>
      </c>
      <c r="K142" s="167">
        <v>9</v>
      </c>
      <c r="L142" s="244">
        <v>0</v>
      </c>
      <c r="M142" s="244"/>
      <c r="N142" s="245">
        <f t="shared" si="15"/>
        <v>0</v>
      </c>
      <c r="O142" s="242"/>
      <c r="P142" s="242"/>
      <c r="Q142" s="242"/>
      <c r="R142" s="129"/>
      <c r="T142" s="160" t="s">
        <v>5</v>
      </c>
      <c r="U142" s="43" t="s">
        <v>44</v>
      </c>
      <c r="V142" s="35"/>
      <c r="W142" s="161">
        <f t="shared" si="16"/>
        <v>0</v>
      </c>
      <c r="X142" s="161">
        <v>2.3E-3</v>
      </c>
      <c r="Y142" s="161">
        <f t="shared" si="17"/>
        <v>2.07E-2</v>
      </c>
      <c r="Z142" s="161">
        <v>0</v>
      </c>
      <c r="AA142" s="162">
        <f t="shared" si="18"/>
        <v>0</v>
      </c>
      <c r="AR142" s="17" t="s">
        <v>170</v>
      </c>
      <c r="AT142" s="17" t="s">
        <v>191</v>
      </c>
      <c r="AU142" s="17" t="s">
        <v>118</v>
      </c>
      <c r="AY142" s="17" t="s">
        <v>139</v>
      </c>
      <c r="BE142" s="100">
        <f t="shared" si="19"/>
        <v>0</v>
      </c>
      <c r="BF142" s="100">
        <f t="shared" si="20"/>
        <v>0</v>
      </c>
      <c r="BG142" s="100">
        <f t="shared" si="21"/>
        <v>0</v>
      </c>
      <c r="BH142" s="100">
        <f t="shared" si="22"/>
        <v>0</v>
      </c>
      <c r="BI142" s="100">
        <f t="shared" si="23"/>
        <v>0</v>
      </c>
      <c r="BJ142" s="17" t="s">
        <v>118</v>
      </c>
      <c r="BK142" s="163">
        <f t="shared" si="24"/>
        <v>0</v>
      </c>
      <c r="BL142" s="17" t="s">
        <v>144</v>
      </c>
      <c r="BM142" s="17" t="s">
        <v>199</v>
      </c>
    </row>
    <row r="143" spans="2:65" s="1" customFormat="1" ht="22.5" customHeight="1">
      <c r="B143" s="126"/>
      <c r="C143" s="164" t="s">
        <v>200</v>
      </c>
      <c r="D143" s="164" t="s">
        <v>191</v>
      </c>
      <c r="E143" s="165" t="s">
        <v>201</v>
      </c>
      <c r="F143" s="243" t="s">
        <v>202</v>
      </c>
      <c r="G143" s="243"/>
      <c r="H143" s="243"/>
      <c r="I143" s="243"/>
      <c r="J143" s="166" t="s">
        <v>194</v>
      </c>
      <c r="K143" s="167">
        <v>9</v>
      </c>
      <c r="L143" s="244">
        <v>0</v>
      </c>
      <c r="M143" s="244"/>
      <c r="N143" s="245">
        <f t="shared" si="15"/>
        <v>0</v>
      </c>
      <c r="O143" s="242"/>
      <c r="P143" s="242"/>
      <c r="Q143" s="242"/>
      <c r="R143" s="129"/>
      <c r="T143" s="160" t="s">
        <v>5</v>
      </c>
      <c r="U143" s="43" t="s">
        <v>44</v>
      </c>
      <c r="V143" s="35"/>
      <c r="W143" s="161">
        <f t="shared" si="16"/>
        <v>0</v>
      </c>
      <c r="X143" s="161">
        <v>5.0000000000000002E-5</v>
      </c>
      <c r="Y143" s="161">
        <f t="shared" si="17"/>
        <v>4.5000000000000004E-4</v>
      </c>
      <c r="Z143" s="161">
        <v>0</v>
      </c>
      <c r="AA143" s="162">
        <f t="shared" si="18"/>
        <v>0</v>
      </c>
      <c r="AR143" s="17" t="s">
        <v>170</v>
      </c>
      <c r="AT143" s="17" t="s">
        <v>191</v>
      </c>
      <c r="AU143" s="17" t="s">
        <v>118</v>
      </c>
      <c r="AY143" s="17" t="s">
        <v>139</v>
      </c>
      <c r="BE143" s="100">
        <f t="shared" si="19"/>
        <v>0</v>
      </c>
      <c r="BF143" s="100">
        <f t="shared" si="20"/>
        <v>0</v>
      </c>
      <c r="BG143" s="100">
        <f t="shared" si="21"/>
        <v>0</v>
      </c>
      <c r="BH143" s="100">
        <f t="shared" si="22"/>
        <v>0</v>
      </c>
      <c r="BI143" s="100">
        <f t="shared" si="23"/>
        <v>0</v>
      </c>
      <c r="BJ143" s="17" t="s">
        <v>118</v>
      </c>
      <c r="BK143" s="163">
        <f t="shared" si="24"/>
        <v>0</v>
      </c>
      <c r="BL143" s="17" t="s">
        <v>144</v>
      </c>
      <c r="BM143" s="17" t="s">
        <v>203</v>
      </c>
    </row>
    <row r="144" spans="2:65" s="9" customFormat="1" ht="29.85" customHeight="1">
      <c r="B144" s="144"/>
      <c r="C144" s="145"/>
      <c r="D144" s="154" t="s">
        <v>110</v>
      </c>
      <c r="E144" s="154"/>
      <c r="F144" s="154"/>
      <c r="G144" s="154"/>
      <c r="H144" s="154"/>
      <c r="I144" s="154"/>
      <c r="J144" s="154"/>
      <c r="K144" s="154"/>
      <c r="L144" s="154"/>
      <c r="M144" s="154"/>
      <c r="N144" s="254">
        <f>BK144</f>
        <v>0</v>
      </c>
      <c r="O144" s="255"/>
      <c r="P144" s="255"/>
      <c r="Q144" s="255"/>
      <c r="R144" s="147"/>
      <c r="T144" s="148"/>
      <c r="U144" s="145"/>
      <c r="V144" s="145"/>
      <c r="W144" s="149">
        <f>SUM(W145:W153)</f>
        <v>0</v>
      </c>
      <c r="X144" s="145"/>
      <c r="Y144" s="149">
        <f>SUM(Y145:Y153)</f>
        <v>12.031252500000001</v>
      </c>
      <c r="Z144" s="145"/>
      <c r="AA144" s="150">
        <f>SUM(AA145:AA153)</f>
        <v>0.496</v>
      </c>
      <c r="AR144" s="151" t="s">
        <v>82</v>
      </c>
      <c r="AT144" s="152" t="s">
        <v>76</v>
      </c>
      <c r="AU144" s="152" t="s">
        <v>82</v>
      </c>
      <c r="AY144" s="151" t="s">
        <v>139</v>
      </c>
      <c r="BK144" s="153">
        <f>SUM(BK145:BK153)</f>
        <v>0</v>
      </c>
    </row>
    <row r="145" spans="2:65" s="1" customFormat="1" ht="44.25" customHeight="1">
      <c r="B145" s="126"/>
      <c r="C145" s="155" t="s">
        <v>204</v>
      </c>
      <c r="D145" s="155" t="s">
        <v>140</v>
      </c>
      <c r="E145" s="156" t="s">
        <v>205</v>
      </c>
      <c r="F145" s="240" t="s">
        <v>206</v>
      </c>
      <c r="G145" s="240"/>
      <c r="H145" s="240"/>
      <c r="I145" s="240"/>
      <c r="J145" s="157" t="s">
        <v>152</v>
      </c>
      <c r="K145" s="158">
        <v>122.85</v>
      </c>
      <c r="L145" s="241">
        <v>0</v>
      </c>
      <c r="M145" s="241"/>
      <c r="N145" s="242">
        <f t="shared" ref="N145:N153" si="25">ROUND(L145*K145,3)</f>
        <v>0</v>
      </c>
      <c r="O145" s="242"/>
      <c r="P145" s="242"/>
      <c r="Q145" s="242"/>
      <c r="R145" s="129"/>
      <c r="T145" s="160" t="s">
        <v>5</v>
      </c>
      <c r="U145" s="43" t="s">
        <v>44</v>
      </c>
      <c r="V145" s="35"/>
      <c r="W145" s="161">
        <f t="shared" ref="W145:W153" si="26">V145*K145</f>
        <v>0</v>
      </c>
      <c r="X145" s="161">
        <v>9.7930000000000003E-2</v>
      </c>
      <c r="Y145" s="161">
        <f t="shared" ref="Y145:Y153" si="27">X145*K145</f>
        <v>12.0307005</v>
      </c>
      <c r="Z145" s="161">
        <v>0</v>
      </c>
      <c r="AA145" s="162">
        <f t="shared" ref="AA145:AA153" si="28">Z145*K145</f>
        <v>0</v>
      </c>
      <c r="AR145" s="17" t="s">
        <v>144</v>
      </c>
      <c r="AT145" s="17" t="s">
        <v>140</v>
      </c>
      <c r="AU145" s="17" t="s">
        <v>118</v>
      </c>
      <c r="AY145" s="17" t="s">
        <v>139</v>
      </c>
      <c r="BE145" s="100">
        <f t="shared" ref="BE145:BE153" si="29">IF(U145="základná",N145,0)</f>
        <v>0</v>
      </c>
      <c r="BF145" s="100">
        <f t="shared" ref="BF145:BF153" si="30">IF(U145="znížená",N145,0)</f>
        <v>0</v>
      </c>
      <c r="BG145" s="100">
        <f t="shared" ref="BG145:BG153" si="31">IF(U145="zákl. prenesená",N145,0)</f>
        <v>0</v>
      </c>
      <c r="BH145" s="100">
        <f t="shared" ref="BH145:BH153" si="32">IF(U145="zníž. prenesená",N145,0)</f>
        <v>0</v>
      </c>
      <c r="BI145" s="100">
        <f t="shared" ref="BI145:BI153" si="33">IF(U145="nulová",N145,0)</f>
        <v>0</v>
      </c>
      <c r="BJ145" s="17" t="s">
        <v>118</v>
      </c>
      <c r="BK145" s="163">
        <f t="shared" ref="BK145:BK153" si="34">ROUND(L145*K145,3)</f>
        <v>0</v>
      </c>
      <c r="BL145" s="17" t="s">
        <v>144</v>
      </c>
      <c r="BM145" s="17" t="s">
        <v>207</v>
      </c>
    </row>
    <row r="146" spans="2:65" s="1" customFormat="1" ht="31.5" customHeight="1">
      <c r="B146" s="126"/>
      <c r="C146" s="155" t="s">
        <v>208</v>
      </c>
      <c r="D146" s="155" t="s">
        <v>140</v>
      </c>
      <c r="E146" s="156" t="s">
        <v>209</v>
      </c>
      <c r="F146" s="240" t="s">
        <v>210</v>
      </c>
      <c r="G146" s="240"/>
      <c r="H146" s="240"/>
      <c r="I146" s="240"/>
      <c r="J146" s="157" t="s">
        <v>152</v>
      </c>
      <c r="K146" s="158">
        <v>9</v>
      </c>
      <c r="L146" s="241">
        <v>0</v>
      </c>
      <c r="M146" s="241"/>
      <c r="N146" s="242">
        <f t="shared" si="25"/>
        <v>0</v>
      </c>
      <c r="O146" s="242"/>
      <c r="P146" s="242"/>
      <c r="Q146" s="242"/>
      <c r="R146" s="129"/>
      <c r="T146" s="160" t="s">
        <v>5</v>
      </c>
      <c r="U146" s="43" t="s">
        <v>44</v>
      </c>
      <c r="V146" s="35"/>
      <c r="W146" s="161">
        <f t="shared" si="26"/>
        <v>0</v>
      </c>
      <c r="X146" s="161">
        <v>0</v>
      </c>
      <c r="Y146" s="161">
        <f t="shared" si="27"/>
        <v>0</v>
      </c>
      <c r="Z146" s="161">
        <v>0</v>
      </c>
      <c r="AA146" s="162">
        <f t="shared" si="28"/>
        <v>0</v>
      </c>
      <c r="AR146" s="17" t="s">
        <v>144</v>
      </c>
      <c r="AT146" s="17" t="s">
        <v>140</v>
      </c>
      <c r="AU146" s="17" t="s">
        <v>118</v>
      </c>
      <c r="AY146" s="17" t="s">
        <v>139</v>
      </c>
      <c r="BE146" s="100">
        <f t="shared" si="29"/>
        <v>0</v>
      </c>
      <c r="BF146" s="100">
        <f t="shared" si="30"/>
        <v>0</v>
      </c>
      <c r="BG146" s="100">
        <f t="shared" si="31"/>
        <v>0</v>
      </c>
      <c r="BH146" s="100">
        <f t="shared" si="32"/>
        <v>0</v>
      </c>
      <c r="BI146" s="100">
        <f t="shared" si="33"/>
        <v>0</v>
      </c>
      <c r="BJ146" s="17" t="s">
        <v>118</v>
      </c>
      <c r="BK146" s="163">
        <f t="shared" si="34"/>
        <v>0</v>
      </c>
      <c r="BL146" s="17" t="s">
        <v>144</v>
      </c>
      <c r="BM146" s="17" t="s">
        <v>211</v>
      </c>
    </row>
    <row r="147" spans="2:65" s="1" customFormat="1" ht="31.5" customHeight="1">
      <c r="B147" s="126"/>
      <c r="C147" s="155" t="s">
        <v>212</v>
      </c>
      <c r="D147" s="155" t="s">
        <v>140</v>
      </c>
      <c r="E147" s="156" t="s">
        <v>213</v>
      </c>
      <c r="F147" s="240" t="s">
        <v>214</v>
      </c>
      <c r="G147" s="240"/>
      <c r="H147" s="240"/>
      <c r="I147" s="240"/>
      <c r="J147" s="157" t="s">
        <v>152</v>
      </c>
      <c r="K147" s="158">
        <v>18.399999999999999</v>
      </c>
      <c r="L147" s="241">
        <v>0</v>
      </c>
      <c r="M147" s="241"/>
      <c r="N147" s="242">
        <f t="shared" si="25"/>
        <v>0</v>
      </c>
      <c r="O147" s="242"/>
      <c r="P147" s="242"/>
      <c r="Q147" s="242"/>
      <c r="R147" s="129"/>
      <c r="T147" s="160" t="s">
        <v>5</v>
      </c>
      <c r="U147" s="43" t="s">
        <v>44</v>
      </c>
      <c r="V147" s="35"/>
      <c r="W147" s="161">
        <f t="shared" si="26"/>
        <v>0</v>
      </c>
      <c r="X147" s="161">
        <v>3.0000000000000001E-5</v>
      </c>
      <c r="Y147" s="161">
        <f t="shared" si="27"/>
        <v>5.5199999999999997E-4</v>
      </c>
      <c r="Z147" s="161">
        <v>0</v>
      </c>
      <c r="AA147" s="162">
        <f t="shared" si="28"/>
        <v>0</v>
      </c>
      <c r="AR147" s="17" t="s">
        <v>144</v>
      </c>
      <c r="AT147" s="17" t="s">
        <v>140</v>
      </c>
      <c r="AU147" s="17" t="s">
        <v>118</v>
      </c>
      <c r="AY147" s="17" t="s">
        <v>139</v>
      </c>
      <c r="BE147" s="100">
        <f t="shared" si="29"/>
        <v>0</v>
      </c>
      <c r="BF147" s="100">
        <f t="shared" si="30"/>
        <v>0</v>
      </c>
      <c r="BG147" s="100">
        <f t="shared" si="31"/>
        <v>0</v>
      </c>
      <c r="BH147" s="100">
        <f t="shared" si="32"/>
        <v>0</v>
      </c>
      <c r="BI147" s="100">
        <f t="shared" si="33"/>
        <v>0</v>
      </c>
      <c r="BJ147" s="17" t="s">
        <v>118</v>
      </c>
      <c r="BK147" s="163">
        <f t="shared" si="34"/>
        <v>0</v>
      </c>
      <c r="BL147" s="17" t="s">
        <v>144</v>
      </c>
      <c r="BM147" s="17" t="s">
        <v>215</v>
      </c>
    </row>
    <row r="148" spans="2:65" s="1" customFormat="1" ht="44.25" customHeight="1">
      <c r="B148" s="126"/>
      <c r="C148" s="155" t="s">
        <v>216</v>
      </c>
      <c r="D148" s="155" t="s">
        <v>140</v>
      </c>
      <c r="E148" s="156" t="s">
        <v>217</v>
      </c>
      <c r="F148" s="240" t="s">
        <v>218</v>
      </c>
      <c r="G148" s="240"/>
      <c r="H148" s="240"/>
      <c r="I148" s="240"/>
      <c r="J148" s="157" t="s">
        <v>194</v>
      </c>
      <c r="K148" s="158">
        <v>2</v>
      </c>
      <c r="L148" s="241">
        <v>0</v>
      </c>
      <c r="M148" s="241"/>
      <c r="N148" s="242">
        <f t="shared" si="25"/>
        <v>0</v>
      </c>
      <c r="O148" s="242"/>
      <c r="P148" s="242"/>
      <c r="Q148" s="242"/>
      <c r="R148" s="129"/>
      <c r="T148" s="160" t="s">
        <v>5</v>
      </c>
      <c r="U148" s="43" t="s">
        <v>44</v>
      </c>
      <c r="V148" s="35"/>
      <c r="W148" s="161">
        <f t="shared" si="26"/>
        <v>0</v>
      </c>
      <c r="X148" s="161">
        <v>0</v>
      </c>
      <c r="Y148" s="161">
        <f t="shared" si="27"/>
        <v>0</v>
      </c>
      <c r="Z148" s="161">
        <v>0.248</v>
      </c>
      <c r="AA148" s="162">
        <f t="shared" si="28"/>
        <v>0.496</v>
      </c>
      <c r="AR148" s="17" t="s">
        <v>144</v>
      </c>
      <c r="AT148" s="17" t="s">
        <v>140</v>
      </c>
      <c r="AU148" s="17" t="s">
        <v>118</v>
      </c>
      <c r="AY148" s="17" t="s">
        <v>139</v>
      </c>
      <c r="BE148" s="100">
        <f t="shared" si="29"/>
        <v>0</v>
      </c>
      <c r="BF148" s="100">
        <f t="shared" si="30"/>
        <v>0</v>
      </c>
      <c r="BG148" s="100">
        <f t="shared" si="31"/>
        <v>0</v>
      </c>
      <c r="BH148" s="100">
        <f t="shared" si="32"/>
        <v>0</v>
      </c>
      <c r="BI148" s="100">
        <f t="shared" si="33"/>
        <v>0</v>
      </c>
      <c r="BJ148" s="17" t="s">
        <v>118</v>
      </c>
      <c r="BK148" s="163">
        <f t="shared" si="34"/>
        <v>0</v>
      </c>
      <c r="BL148" s="17" t="s">
        <v>144</v>
      </c>
      <c r="BM148" s="17" t="s">
        <v>219</v>
      </c>
    </row>
    <row r="149" spans="2:65" s="1" customFormat="1" ht="31.5" customHeight="1">
      <c r="B149" s="126"/>
      <c r="C149" s="155" t="s">
        <v>220</v>
      </c>
      <c r="D149" s="155" t="s">
        <v>140</v>
      </c>
      <c r="E149" s="156" t="s">
        <v>221</v>
      </c>
      <c r="F149" s="240" t="s">
        <v>222</v>
      </c>
      <c r="G149" s="240"/>
      <c r="H149" s="240"/>
      <c r="I149" s="240"/>
      <c r="J149" s="157" t="s">
        <v>223</v>
      </c>
      <c r="K149" s="158">
        <v>20.774999999999999</v>
      </c>
      <c r="L149" s="241">
        <v>0</v>
      </c>
      <c r="M149" s="241"/>
      <c r="N149" s="242">
        <f t="shared" si="25"/>
        <v>0</v>
      </c>
      <c r="O149" s="242"/>
      <c r="P149" s="242"/>
      <c r="Q149" s="242"/>
      <c r="R149" s="129"/>
      <c r="T149" s="160" t="s">
        <v>5</v>
      </c>
      <c r="U149" s="43" t="s">
        <v>44</v>
      </c>
      <c r="V149" s="35"/>
      <c r="W149" s="161">
        <f t="shared" si="26"/>
        <v>0</v>
      </c>
      <c r="X149" s="161">
        <v>0</v>
      </c>
      <c r="Y149" s="161">
        <f t="shared" si="27"/>
        <v>0</v>
      </c>
      <c r="Z149" s="161">
        <v>0</v>
      </c>
      <c r="AA149" s="162">
        <f t="shared" si="28"/>
        <v>0</v>
      </c>
      <c r="AR149" s="17" t="s">
        <v>144</v>
      </c>
      <c r="AT149" s="17" t="s">
        <v>140</v>
      </c>
      <c r="AU149" s="17" t="s">
        <v>118</v>
      </c>
      <c r="AY149" s="17" t="s">
        <v>139</v>
      </c>
      <c r="BE149" s="100">
        <f t="shared" si="29"/>
        <v>0</v>
      </c>
      <c r="BF149" s="100">
        <f t="shared" si="30"/>
        <v>0</v>
      </c>
      <c r="BG149" s="100">
        <f t="shared" si="31"/>
        <v>0</v>
      </c>
      <c r="BH149" s="100">
        <f t="shared" si="32"/>
        <v>0</v>
      </c>
      <c r="BI149" s="100">
        <f t="shared" si="33"/>
        <v>0</v>
      </c>
      <c r="BJ149" s="17" t="s">
        <v>118</v>
      </c>
      <c r="BK149" s="163">
        <f t="shared" si="34"/>
        <v>0</v>
      </c>
      <c r="BL149" s="17" t="s">
        <v>144</v>
      </c>
      <c r="BM149" s="17" t="s">
        <v>224</v>
      </c>
    </row>
    <row r="150" spans="2:65" s="1" customFormat="1" ht="31.5" customHeight="1">
      <c r="B150" s="126"/>
      <c r="C150" s="155" t="s">
        <v>10</v>
      </c>
      <c r="D150" s="155" t="s">
        <v>140</v>
      </c>
      <c r="E150" s="156" t="s">
        <v>225</v>
      </c>
      <c r="F150" s="240" t="s">
        <v>226</v>
      </c>
      <c r="G150" s="240"/>
      <c r="H150" s="240"/>
      <c r="I150" s="240"/>
      <c r="J150" s="157" t="s">
        <v>223</v>
      </c>
      <c r="K150" s="158">
        <v>311.625</v>
      </c>
      <c r="L150" s="241">
        <v>0</v>
      </c>
      <c r="M150" s="241"/>
      <c r="N150" s="242">
        <f t="shared" si="25"/>
        <v>0</v>
      </c>
      <c r="O150" s="242"/>
      <c r="P150" s="242"/>
      <c r="Q150" s="242"/>
      <c r="R150" s="129"/>
      <c r="T150" s="160" t="s">
        <v>5</v>
      </c>
      <c r="U150" s="43" t="s">
        <v>44</v>
      </c>
      <c r="V150" s="35"/>
      <c r="W150" s="161">
        <f t="shared" si="26"/>
        <v>0</v>
      </c>
      <c r="X150" s="161">
        <v>0</v>
      </c>
      <c r="Y150" s="161">
        <f t="shared" si="27"/>
        <v>0</v>
      </c>
      <c r="Z150" s="161">
        <v>0</v>
      </c>
      <c r="AA150" s="162">
        <f t="shared" si="28"/>
        <v>0</v>
      </c>
      <c r="AR150" s="17" t="s">
        <v>144</v>
      </c>
      <c r="AT150" s="17" t="s">
        <v>140</v>
      </c>
      <c r="AU150" s="17" t="s">
        <v>118</v>
      </c>
      <c r="AY150" s="17" t="s">
        <v>139</v>
      </c>
      <c r="BE150" s="100">
        <f t="shared" si="29"/>
        <v>0</v>
      </c>
      <c r="BF150" s="100">
        <f t="shared" si="30"/>
        <v>0</v>
      </c>
      <c r="BG150" s="100">
        <f t="shared" si="31"/>
        <v>0</v>
      </c>
      <c r="BH150" s="100">
        <f t="shared" si="32"/>
        <v>0</v>
      </c>
      <c r="BI150" s="100">
        <f t="shared" si="33"/>
        <v>0</v>
      </c>
      <c r="BJ150" s="17" t="s">
        <v>118</v>
      </c>
      <c r="BK150" s="163">
        <f t="shared" si="34"/>
        <v>0</v>
      </c>
      <c r="BL150" s="17" t="s">
        <v>144</v>
      </c>
      <c r="BM150" s="17" t="s">
        <v>227</v>
      </c>
    </row>
    <row r="151" spans="2:65" s="1" customFormat="1" ht="31.5" customHeight="1">
      <c r="B151" s="126"/>
      <c r="C151" s="155" t="s">
        <v>228</v>
      </c>
      <c r="D151" s="155" t="s">
        <v>140</v>
      </c>
      <c r="E151" s="156" t="s">
        <v>229</v>
      </c>
      <c r="F151" s="240" t="s">
        <v>230</v>
      </c>
      <c r="G151" s="240"/>
      <c r="H151" s="240"/>
      <c r="I151" s="240"/>
      <c r="J151" s="157" t="s">
        <v>223</v>
      </c>
      <c r="K151" s="158">
        <v>20.774999999999999</v>
      </c>
      <c r="L151" s="241">
        <v>0</v>
      </c>
      <c r="M151" s="241"/>
      <c r="N151" s="242">
        <f t="shared" si="25"/>
        <v>0</v>
      </c>
      <c r="O151" s="242"/>
      <c r="P151" s="242"/>
      <c r="Q151" s="242"/>
      <c r="R151" s="129"/>
      <c r="T151" s="160" t="s">
        <v>5</v>
      </c>
      <c r="U151" s="43" t="s">
        <v>44</v>
      </c>
      <c r="V151" s="35"/>
      <c r="W151" s="161">
        <f t="shared" si="26"/>
        <v>0</v>
      </c>
      <c r="X151" s="161">
        <v>0</v>
      </c>
      <c r="Y151" s="161">
        <f t="shared" si="27"/>
        <v>0</v>
      </c>
      <c r="Z151" s="161">
        <v>0</v>
      </c>
      <c r="AA151" s="162">
        <f t="shared" si="28"/>
        <v>0</v>
      </c>
      <c r="AR151" s="17" t="s">
        <v>144</v>
      </c>
      <c r="AT151" s="17" t="s">
        <v>140</v>
      </c>
      <c r="AU151" s="17" t="s">
        <v>118</v>
      </c>
      <c r="AY151" s="17" t="s">
        <v>139</v>
      </c>
      <c r="BE151" s="100">
        <f t="shared" si="29"/>
        <v>0</v>
      </c>
      <c r="BF151" s="100">
        <f t="shared" si="30"/>
        <v>0</v>
      </c>
      <c r="BG151" s="100">
        <f t="shared" si="31"/>
        <v>0</v>
      </c>
      <c r="BH151" s="100">
        <f t="shared" si="32"/>
        <v>0</v>
      </c>
      <c r="BI151" s="100">
        <f t="shared" si="33"/>
        <v>0</v>
      </c>
      <c r="BJ151" s="17" t="s">
        <v>118</v>
      </c>
      <c r="BK151" s="163">
        <f t="shared" si="34"/>
        <v>0</v>
      </c>
      <c r="BL151" s="17" t="s">
        <v>144</v>
      </c>
      <c r="BM151" s="17" t="s">
        <v>231</v>
      </c>
    </row>
    <row r="152" spans="2:65" s="1" customFormat="1" ht="31.5" customHeight="1">
      <c r="B152" s="126"/>
      <c r="C152" s="155" t="s">
        <v>232</v>
      </c>
      <c r="D152" s="155" t="s">
        <v>140</v>
      </c>
      <c r="E152" s="156" t="s">
        <v>233</v>
      </c>
      <c r="F152" s="240" t="s">
        <v>234</v>
      </c>
      <c r="G152" s="240"/>
      <c r="H152" s="240"/>
      <c r="I152" s="240"/>
      <c r="J152" s="157" t="s">
        <v>223</v>
      </c>
      <c r="K152" s="158">
        <v>20.774999999999999</v>
      </c>
      <c r="L152" s="241">
        <v>0</v>
      </c>
      <c r="M152" s="241"/>
      <c r="N152" s="242">
        <f t="shared" si="25"/>
        <v>0</v>
      </c>
      <c r="O152" s="242"/>
      <c r="P152" s="242"/>
      <c r="Q152" s="242"/>
      <c r="R152" s="129"/>
      <c r="T152" s="160" t="s">
        <v>5</v>
      </c>
      <c r="U152" s="43" t="s">
        <v>44</v>
      </c>
      <c r="V152" s="35"/>
      <c r="W152" s="161">
        <f t="shared" si="26"/>
        <v>0</v>
      </c>
      <c r="X152" s="161">
        <v>0</v>
      </c>
      <c r="Y152" s="161">
        <f t="shared" si="27"/>
        <v>0</v>
      </c>
      <c r="Z152" s="161">
        <v>0</v>
      </c>
      <c r="AA152" s="162">
        <f t="shared" si="28"/>
        <v>0</v>
      </c>
      <c r="AR152" s="17" t="s">
        <v>144</v>
      </c>
      <c r="AT152" s="17" t="s">
        <v>140</v>
      </c>
      <c r="AU152" s="17" t="s">
        <v>118</v>
      </c>
      <c r="AY152" s="17" t="s">
        <v>139</v>
      </c>
      <c r="BE152" s="100">
        <f t="shared" si="29"/>
        <v>0</v>
      </c>
      <c r="BF152" s="100">
        <f t="shared" si="30"/>
        <v>0</v>
      </c>
      <c r="BG152" s="100">
        <f t="shared" si="31"/>
        <v>0</v>
      </c>
      <c r="BH152" s="100">
        <f t="shared" si="32"/>
        <v>0</v>
      </c>
      <c r="BI152" s="100">
        <f t="shared" si="33"/>
        <v>0</v>
      </c>
      <c r="BJ152" s="17" t="s">
        <v>118</v>
      </c>
      <c r="BK152" s="163">
        <f t="shared" si="34"/>
        <v>0</v>
      </c>
      <c r="BL152" s="17" t="s">
        <v>144</v>
      </c>
      <c r="BM152" s="17" t="s">
        <v>235</v>
      </c>
    </row>
    <row r="153" spans="2:65" s="1" customFormat="1" ht="31.5" customHeight="1">
      <c r="B153" s="126"/>
      <c r="C153" s="155" t="s">
        <v>236</v>
      </c>
      <c r="D153" s="155" t="s">
        <v>140</v>
      </c>
      <c r="E153" s="156" t="s">
        <v>237</v>
      </c>
      <c r="F153" s="240" t="s">
        <v>238</v>
      </c>
      <c r="G153" s="240"/>
      <c r="H153" s="240"/>
      <c r="I153" s="240"/>
      <c r="J153" s="157" t="s">
        <v>223</v>
      </c>
      <c r="K153" s="158">
        <v>20.774999999999999</v>
      </c>
      <c r="L153" s="241">
        <v>0</v>
      </c>
      <c r="M153" s="241"/>
      <c r="N153" s="242">
        <f t="shared" si="25"/>
        <v>0</v>
      </c>
      <c r="O153" s="242"/>
      <c r="P153" s="242"/>
      <c r="Q153" s="242"/>
      <c r="R153" s="129"/>
      <c r="T153" s="160" t="s">
        <v>5</v>
      </c>
      <c r="U153" s="43" t="s">
        <v>44</v>
      </c>
      <c r="V153" s="35"/>
      <c r="W153" s="161">
        <f t="shared" si="26"/>
        <v>0</v>
      </c>
      <c r="X153" s="161">
        <v>0</v>
      </c>
      <c r="Y153" s="161">
        <f t="shared" si="27"/>
        <v>0</v>
      </c>
      <c r="Z153" s="161">
        <v>0</v>
      </c>
      <c r="AA153" s="162">
        <f t="shared" si="28"/>
        <v>0</v>
      </c>
      <c r="AR153" s="17" t="s">
        <v>144</v>
      </c>
      <c r="AT153" s="17" t="s">
        <v>140</v>
      </c>
      <c r="AU153" s="17" t="s">
        <v>118</v>
      </c>
      <c r="AY153" s="17" t="s">
        <v>139</v>
      </c>
      <c r="BE153" s="100">
        <f t="shared" si="29"/>
        <v>0</v>
      </c>
      <c r="BF153" s="100">
        <f t="shared" si="30"/>
        <v>0</v>
      </c>
      <c r="BG153" s="100">
        <f t="shared" si="31"/>
        <v>0</v>
      </c>
      <c r="BH153" s="100">
        <f t="shared" si="32"/>
        <v>0</v>
      </c>
      <c r="BI153" s="100">
        <f t="shared" si="33"/>
        <v>0</v>
      </c>
      <c r="BJ153" s="17" t="s">
        <v>118</v>
      </c>
      <c r="BK153" s="163">
        <f t="shared" si="34"/>
        <v>0</v>
      </c>
      <c r="BL153" s="17" t="s">
        <v>144</v>
      </c>
      <c r="BM153" s="17" t="s">
        <v>239</v>
      </c>
    </row>
    <row r="154" spans="2:65" s="9" customFormat="1" ht="29.85" customHeight="1">
      <c r="B154" s="144"/>
      <c r="C154" s="145"/>
      <c r="D154" s="154" t="s">
        <v>111</v>
      </c>
      <c r="E154" s="154"/>
      <c r="F154" s="154"/>
      <c r="G154" s="154"/>
      <c r="H154" s="154"/>
      <c r="I154" s="154"/>
      <c r="J154" s="154"/>
      <c r="K154" s="154"/>
      <c r="L154" s="154"/>
      <c r="M154" s="154"/>
      <c r="N154" s="254">
        <f>BK154</f>
        <v>0</v>
      </c>
      <c r="O154" s="255"/>
      <c r="P154" s="255"/>
      <c r="Q154" s="255"/>
      <c r="R154" s="147"/>
      <c r="T154" s="148"/>
      <c r="U154" s="145"/>
      <c r="V154" s="145"/>
      <c r="W154" s="149">
        <f>W155</f>
        <v>0</v>
      </c>
      <c r="X154" s="145"/>
      <c r="Y154" s="149">
        <f>Y155</f>
        <v>0</v>
      </c>
      <c r="Z154" s="145"/>
      <c r="AA154" s="150">
        <f>AA155</f>
        <v>0</v>
      </c>
      <c r="AR154" s="151" t="s">
        <v>82</v>
      </c>
      <c r="AT154" s="152" t="s">
        <v>76</v>
      </c>
      <c r="AU154" s="152" t="s">
        <v>82</v>
      </c>
      <c r="AY154" s="151" t="s">
        <v>139</v>
      </c>
      <c r="BK154" s="153">
        <f>BK155</f>
        <v>0</v>
      </c>
    </row>
    <row r="155" spans="2:65" s="1" customFormat="1" ht="31.5" customHeight="1">
      <c r="B155" s="126"/>
      <c r="C155" s="155" t="s">
        <v>240</v>
      </c>
      <c r="D155" s="155" t="s">
        <v>140</v>
      </c>
      <c r="E155" s="156" t="s">
        <v>241</v>
      </c>
      <c r="F155" s="240" t="s">
        <v>242</v>
      </c>
      <c r="G155" s="240"/>
      <c r="H155" s="240"/>
      <c r="I155" s="240"/>
      <c r="J155" s="157" t="s">
        <v>223</v>
      </c>
      <c r="K155" s="158">
        <v>139.952</v>
      </c>
      <c r="L155" s="241">
        <v>0</v>
      </c>
      <c r="M155" s="241"/>
      <c r="N155" s="242">
        <f>ROUND(L155*K155,3)</f>
        <v>0</v>
      </c>
      <c r="O155" s="242"/>
      <c r="P155" s="242"/>
      <c r="Q155" s="242"/>
      <c r="R155" s="129"/>
      <c r="T155" s="160" t="s">
        <v>5</v>
      </c>
      <c r="U155" s="43" t="s">
        <v>44</v>
      </c>
      <c r="V155" s="35"/>
      <c r="W155" s="161">
        <f>V155*K155</f>
        <v>0</v>
      </c>
      <c r="X155" s="161">
        <v>0</v>
      </c>
      <c r="Y155" s="161">
        <f>X155*K155</f>
        <v>0</v>
      </c>
      <c r="Z155" s="161">
        <v>0</v>
      </c>
      <c r="AA155" s="162">
        <f>Z155*K155</f>
        <v>0</v>
      </c>
      <c r="AR155" s="17" t="s">
        <v>144</v>
      </c>
      <c r="AT155" s="17" t="s">
        <v>140</v>
      </c>
      <c r="AU155" s="17" t="s">
        <v>118</v>
      </c>
      <c r="AY155" s="17" t="s">
        <v>139</v>
      </c>
      <c r="BE155" s="100">
        <f>IF(U155="základná",N155,0)</f>
        <v>0</v>
      </c>
      <c r="BF155" s="100">
        <f>IF(U155="znížená",N155,0)</f>
        <v>0</v>
      </c>
      <c r="BG155" s="100">
        <f>IF(U155="zákl. prenesená",N155,0)</f>
        <v>0</v>
      </c>
      <c r="BH155" s="100">
        <f>IF(U155="zníž. prenesená",N155,0)</f>
        <v>0</v>
      </c>
      <c r="BI155" s="100">
        <f>IF(U155="nulová",N155,0)</f>
        <v>0</v>
      </c>
      <c r="BJ155" s="17" t="s">
        <v>118</v>
      </c>
      <c r="BK155" s="163">
        <f>ROUND(L155*K155,3)</f>
        <v>0</v>
      </c>
      <c r="BL155" s="17" t="s">
        <v>144</v>
      </c>
      <c r="BM155" s="17" t="s">
        <v>243</v>
      </c>
    </row>
    <row r="156" spans="2:65" s="9" customFormat="1" ht="37.35" customHeight="1">
      <c r="B156" s="144"/>
      <c r="C156" s="145"/>
      <c r="D156" s="146" t="s">
        <v>112</v>
      </c>
      <c r="E156" s="146"/>
      <c r="F156" s="146"/>
      <c r="G156" s="146"/>
      <c r="H156" s="146"/>
      <c r="I156" s="146"/>
      <c r="J156" s="146"/>
      <c r="K156" s="146"/>
      <c r="L156" s="146"/>
      <c r="M156" s="146"/>
      <c r="N156" s="256">
        <f>BK156</f>
        <v>0</v>
      </c>
      <c r="O156" s="257"/>
      <c r="P156" s="257"/>
      <c r="Q156" s="257"/>
      <c r="R156" s="147"/>
      <c r="T156" s="148"/>
      <c r="U156" s="145"/>
      <c r="V156" s="145"/>
      <c r="W156" s="149">
        <f>W157</f>
        <v>0</v>
      </c>
      <c r="X156" s="145"/>
      <c r="Y156" s="149">
        <f>Y157</f>
        <v>1.304E-2</v>
      </c>
      <c r="Z156" s="145"/>
      <c r="AA156" s="150">
        <f>AA157</f>
        <v>0</v>
      </c>
      <c r="AR156" s="151" t="s">
        <v>118</v>
      </c>
      <c r="AT156" s="152" t="s">
        <v>76</v>
      </c>
      <c r="AU156" s="152" t="s">
        <v>77</v>
      </c>
      <c r="AY156" s="151" t="s">
        <v>139</v>
      </c>
      <c r="BK156" s="153">
        <f>BK157</f>
        <v>0</v>
      </c>
    </row>
    <row r="157" spans="2:65" s="9" customFormat="1" ht="19.899999999999999" customHeight="1">
      <c r="B157" s="144"/>
      <c r="C157" s="145"/>
      <c r="D157" s="154" t="s">
        <v>113</v>
      </c>
      <c r="E157" s="154"/>
      <c r="F157" s="154"/>
      <c r="G157" s="154"/>
      <c r="H157" s="154"/>
      <c r="I157" s="154"/>
      <c r="J157" s="154"/>
      <c r="K157" s="154"/>
      <c r="L157" s="154"/>
      <c r="M157" s="154"/>
      <c r="N157" s="252">
        <f>BK157</f>
        <v>0</v>
      </c>
      <c r="O157" s="253"/>
      <c r="P157" s="253"/>
      <c r="Q157" s="253"/>
      <c r="R157" s="147"/>
      <c r="T157" s="148"/>
      <c r="U157" s="145"/>
      <c r="V157" s="145"/>
      <c r="W157" s="149">
        <f>W158</f>
        <v>0</v>
      </c>
      <c r="X157" s="145"/>
      <c r="Y157" s="149">
        <f>Y158</f>
        <v>1.304E-2</v>
      </c>
      <c r="Z157" s="145"/>
      <c r="AA157" s="150">
        <f>AA158</f>
        <v>0</v>
      </c>
      <c r="AR157" s="151" t="s">
        <v>118</v>
      </c>
      <c r="AT157" s="152" t="s">
        <v>76</v>
      </c>
      <c r="AU157" s="152" t="s">
        <v>82</v>
      </c>
      <c r="AY157" s="151" t="s">
        <v>139</v>
      </c>
      <c r="BK157" s="153">
        <f>BK158</f>
        <v>0</v>
      </c>
    </row>
    <row r="158" spans="2:65" s="1" customFormat="1" ht="31.5" customHeight="1">
      <c r="B158" s="126"/>
      <c r="C158" s="155" t="s">
        <v>244</v>
      </c>
      <c r="D158" s="155" t="s">
        <v>140</v>
      </c>
      <c r="E158" s="156" t="s">
        <v>245</v>
      </c>
      <c r="F158" s="240" t="s">
        <v>246</v>
      </c>
      <c r="G158" s="240"/>
      <c r="H158" s="240"/>
      <c r="I158" s="240"/>
      <c r="J158" s="157" t="s">
        <v>152</v>
      </c>
      <c r="K158" s="158">
        <v>8</v>
      </c>
      <c r="L158" s="241">
        <v>0</v>
      </c>
      <c r="M158" s="241"/>
      <c r="N158" s="242">
        <f>ROUND(L158*K158,3)</f>
        <v>0</v>
      </c>
      <c r="O158" s="242"/>
      <c r="P158" s="242"/>
      <c r="Q158" s="242"/>
      <c r="R158" s="129"/>
      <c r="T158" s="160" t="s">
        <v>5</v>
      </c>
      <c r="U158" s="43" t="s">
        <v>44</v>
      </c>
      <c r="V158" s="35"/>
      <c r="W158" s="161">
        <f>V158*K158</f>
        <v>0</v>
      </c>
      <c r="X158" s="161">
        <v>1.6299999999999999E-3</v>
      </c>
      <c r="Y158" s="161">
        <f>X158*K158</f>
        <v>1.304E-2</v>
      </c>
      <c r="Z158" s="161">
        <v>0</v>
      </c>
      <c r="AA158" s="162">
        <f>Z158*K158</f>
        <v>0</v>
      </c>
      <c r="AR158" s="17" t="s">
        <v>208</v>
      </c>
      <c r="AT158" s="17" t="s">
        <v>140</v>
      </c>
      <c r="AU158" s="17" t="s">
        <v>118</v>
      </c>
      <c r="AY158" s="17" t="s">
        <v>139</v>
      </c>
      <c r="BE158" s="100">
        <f>IF(U158="základná",N158,0)</f>
        <v>0</v>
      </c>
      <c r="BF158" s="100">
        <f>IF(U158="znížená",N158,0)</f>
        <v>0</v>
      </c>
      <c r="BG158" s="100">
        <f>IF(U158="zákl. prenesená",N158,0)</f>
        <v>0</v>
      </c>
      <c r="BH158" s="100">
        <f>IF(U158="zníž. prenesená",N158,0)</f>
        <v>0</v>
      </c>
      <c r="BI158" s="100">
        <f>IF(U158="nulová",N158,0)</f>
        <v>0</v>
      </c>
      <c r="BJ158" s="17" t="s">
        <v>118</v>
      </c>
      <c r="BK158" s="163">
        <f>ROUND(L158*K158,3)</f>
        <v>0</v>
      </c>
      <c r="BL158" s="17" t="s">
        <v>208</v>
      </c>
      <c r="BM158" s="17" t="s">
        <v>247</v>
      </c>
    </row>
    <row r="159" spans="2:65" s="1" customFormat="1" ht="49.9" customHeight="1">
      <c r="B159" s="34"/>
      <c r="C159" s="35"/>
      <c r="D159" s="146" t="s">
        <v>248</v>
      </c>
      <c r="E159" s="35"/>
      <c r="F159" s="35"/>
      <c r="G159" s="35"/>
      <c r="H159" s="35"/>
      <c r="I159" s="35"/>
      <c r="J159" s="35"/>
      <c r="K159" s="35"/>
      <c r="L159" s="35"/>
      <c r="M159" s="35"/>
      <c r="N159" s="258">
        <f t="shared" ref="N159:N164" si="35">BK159</f>
        <v>0</v>
      </c>
      <c r="O159" s="259"/>
      <c r="P159" s="259"/>
      <c r="Q159" s="259"/>
      <c r="R159" s="36"/>
      <c r="T159" s="168"/>
      <c r="U159" s="35"/>
      <c r="V159" s="35"/>
      <c r="W159" s="35"/>
      <c r="X159" s="35"/>
      <c r="Y159" s="35"/>
      <c r="Z159" s="35"/>
      <c r="AA159" s="73"/>
      <c r="AT159" s="17" t="s">
        <v>76</v>
      </c>
      <c r="AU159" s="17" t="s">
        <v>77</v>
      </c>
      <c r="AY159" s="17" t="s">
        <v>249</v>
      </c>
      <c r="BK159" s="163">
        <f>SUM(BK160:BK164)</f>
        <v>0</v>
      </c>
    </row>
    <row r="160" spans="2:65" s="1" customFormat="1" ht="22.35" customHeight="1">
      <c r="B160" s="34"/>
      <c r="C160" s="169" t="s">
        <v>5</v>
      </c>
      <c r="D160" s="169" t="s">
        <v>140</v>
      </c>
      <c r="E160" s="170" t="s">
        <v>5</v>
      </c>
      <c r="F160" s="247" t="s">
        <v>5</v>
      </c>
      <c r="G160" s="247"/>
      <c r="H160" s="247"/>
      <c r="I160" s="247"/>
      <c r="J160" s="171" t="s">
        <v>5</v>
      </c>
      <c r="K160" s="159"/>
      <c r="L160" s="241"/>
      <c r="M160" s="246"/>
      <c r="N160" s="246">
        <f t="shared" si="35"/>
        <v>0</v>
      </c>
      <c r="O160" s="246"/>
      <c r="P160" s="246"/>
      <c r="Q160" s="246"/>
      <c r="R160" s="36"/>
      <c r="T160" s="160" t="s">
        <v>5</v>
      </c>
      <c r="U160" s="172" t="s">
        <v>44</v>
      </c>
      <c r="V160" s="35"/>
      <c r="W160" s="35"/>
      <c r="X160" s="35"/>
      <c r="Y160" s="35"/>
      <c r="Z160" s="35"/>
      <c r="AA160" s="73"/>
      <c r="AT160" s="17" t="s">
        <v>249</v>
      </c>
      <c r="AU160" s="17" t="s">
        <v>82</v>
      </c>
      <c r="AY160" s="17" t="s">
        <v>249</v>
      </c>
      <c r="BE160" s="100">
        <f>IF(U160="základná",N160,0)</f>
        <v>0</v>
      </c>
      <c r="BF160" s="100">
        <f>IF(U160="znížená",N160,0)</f>
        <v>0</v>
      </c>
      <c r="BG160" s="100">
        <f>IF(U160="zákl. prenesená",N160,0)</f>
        <v>0</v>
      </c>
      <c r="BH160" s="100">
        <f>IF(U160="zníž. prenesená",N160,0)</f>
        <v>0</v>
      </c>
      <c r="BI160" s="100">
        <f>IF(U160="nulová",N160,0)</f>
        <v>0</v>
      </c>
      <c r="BJ160" s="17" t="s">
        <v>118</v>
      </c>
      <c r="BK160" s="163">
        <f>L160*K160</f>
        <v>0</v>
      </c>
    </row>
    <row r="161" spans="2:63" s="1" customFormat="1" ht="22.35" customHeight="1">
      <c r="B161" s="34"/>
      <c r="C161" s="169" t="s">
        <v>5</v>
      </c>
      <c r="D161" s="169" t="s">
        <v>140</v>
      </c>
      <c r="E161" s="170" t="s">
        <v>5</v>
      </c>
      <c r="F161" s="247" t="s">
        <v>5</v>
      </c>
      <c r="G161" s="247"/>
      <c r="H161" s="247"/>
      <c r="I161" s="247"/>
      <c r="J161" s="171" t="s">
        <v>5</v>
      </c>
      <c r="K161" s="159"/>
      <c r="L161" s="241"/>
      <c r="M161" s="246"/>
      <c r="N161" s="246">
        <f t="shared" si="35"/>
        <v>0</v>
      </c>
      <c r="O161" s="246"/>
      <c r="P161" s="246"/>
      <c r="Q161" s="246"/>
      <c r="R161" s="36"/>
      <c r="T161" s="160" t="s">
        <v>5</v>
      </c>
      <c r="U161" s="172" t="s">
        <v>44</v>
      </c>
      <c r="V161" s="35"/>
      <c r="W161" s="35"/>
      <c r="X161" s="35"/>
      <c r="Y161" s="35"/>
      <c r="Z161" s="35"/>
      <c r="AA161" s="73"/>
      <c r="AT161" s="17" t="s">
        <v>249</v>
      </c>
      <c r="AU161" s="17" t="s">
        <v>82</v>
      </c>
      <c r="AY161" s="17" t="s">
        <v>249</v>
      </c>
      <c r="BE161" s="100">
        <f>IF(U161="základná",N161,0)</f>
        <v>0</v>
      </c>
      <c r="BF161" s="100">
        <f>IF(U161="znížená",N161,0)</f>
        <v>0</v>
      </c>
      <c r="BG161" s="100">
        <f>IF(U161="zákl. prenesená",N161,0)</f>
        <v>0</v>
      </c>
      <c r="BH161" s="100">
        <f>IF(U161="zníž. prenesená",N161,0)</f>
        <v>0</v>
      </c>
      <c r="BI161" s="100">
        <f>IF(U161="nulová",N161,0)</f>
        <v>0</v>
      </c>
      <c r="BJ161" s="17" t="s">
        <v>118</v>
      </c>
      <c r="BK161" s="163">
        <f>L161*K161</f>
        <v>0</v>
      </c>
    </row>
    <row r="162" spans="2:63" s="1" customFormat="1" ht="22.35" customHeight="1">
      <c r="B162" s="34"/>
      <c r="C162" s="169" t="s">
        <v>5</v>
      </c>
      <c r="D162" s="169" t="s">
        <v>140</v>
      </c>
      <c r="E162" s="170" t="s">
        <v>5</v>
      </c>
      <c r="F162" s="247" t="s">
        <v>5</v>
      </c>
      <c r="G162" s="247"/>
      <c r="H162" s="247"/>
      <c r="I162" s="247"/>
      <c r="J162" s="171" t="s">
        <v>5</v>
      </c>
      <c r="K162" s="159"/>
      <c r="L162" s="241"/>
      <c r="M162" s="246"/>
      <c r="N162" s="246">
        <f t="shared" si="35"/>
        <v>0</v>
      </c>
      <c r="O162" s="246"/>
      <c r="P162" s="246"/>
      <c r="Q162" s="246"/>
      <c r="R162" s="36"/>
      <c r="T162" s="160" t="s">
        <v>5</v>
      </c>
      <c r="U162" s="172" t="s">
        <v>44</v>
      </c>
      <c r="V162" s="35"/>
      <c r="W162" s="35"/>
      <c r="X162" s="35"/>
      <c r="Y162" s="35"/>
      <c r="Z162" s="35"/>
      <c r="AA162" s="73"/>
      <c r="AT162" s="17" t="s">
        <v>249</v>
      </c>
      <c r="AU162" s="17" t="s">
        <v>82</v>
      </c>
      <c r="AY162" s="17" t="s">
        <v>249</v>
      </c>
      <c r="BE162" s="100">
        <f>IF(U162="základná",N162,0)</f>
        <v>0</v>
      </c>
      <c r="BF162" s="100">
        <f>IF(U162="znížená",N162,0)</f>
        <v>0</v>
      </c>
      <c r="BG162" s="100">
        <f>IF(U162="zákl. prenesená",N162,0)</f>
        <v>0</v>
      </c>
      <c r="BH162" s="100">
        <f>IF(U162="zníž. prenesená",N162,0)</f>
        <v>0</v>
      </c>
      <c r="BI162" s="100">
        <f>IF(U162="nulová",N162,0)</f>
        <v>0</v>
      </c>
      <c r="BJ162" s="17" t="s">
        <v>118</v>
      </c>
      <c r="BK162" s="163">
        <f>L162*K162</f>
        <v>0</v>
      </c>
    </row>
    <row r="163" spans="2:63" s="1" customFormat="1" ht="22.35" customHeight="1">
      <c r="B163" s="34"/>
      <c r="C163" s="169" t="s">
        <v>5</v>
      </c>
      <c r="D163" s="169" t="s">
        <v>140</v>
      </c>
      <c r="E163" s="170" t="s">
        <v>5</v>
      </c>
      <c r="F163" s="247" t="s">
        <v>5</v>
      </c>
      <c r="G163" s="247"/>
      <c r="H163" s="247"/>
      <c r="I163" s="247"/>
      <c r="J163" s="171" t="s">
        <v>5</v>
      </c>
      <c r="K163" s="159"/>
      <c r="L163" s="241"/>
      <c r="M163" s="246"/>
      <c r="N163" s="246">
        <f t="shared" si="35"/>
        <v>0</v>
      </c>
      <c r="O163" s="246"/>
      <c r="P163" s="246"/>
      <c r="Q163" s="246"/>
      <c r="R163" s="36"/>
      <c r="T163" s="160" t="s">
        <v>5</v>
      </c>
      <c r="U163" s="172" t="s">
        <v>44</v>
      </c>
      <c r="V163" s="35"/>
      <c r="W163" s="35"/>
      <c r="X163" s="35"/>
      <c r="Y163" s="35"/>
      <c r="Z163" s="35"/>
      <c r="AA163" s="73"/>
      <c r="AT163" s="17" t="s">
        <v>249</v>
      </c>
      <c r="AU163" s="17" t="s">
        <v>82</v>
      </c>
      <c r="AY163" s="17" t="s">
        <v>249</v>
      </c>
      <c r="BE163" s="100">
        <f>IF(U163="základná",N163,0)</f>
        <v>0</v>
      </c>
      <c r="BF163" s="100">
        <f>IF(U163="znížená",N163,0)</f>
        <v>0</v>
      </c>
      <c r="BG163" s="100">
        <f>IF(U163="zákl. prenesená",N163,0)</f>
        <v>0</v>
      </c>
      <c r="BH163" s="100">
        <f>IF(U163="zníž. prenesená",N163,0)</f>
        <v>0</v>
      </c>
      <c r="BI163" s="100">
        <f>IF(U163="nulová",N163,0)</f>
        <v>0</v>
      </c>
      <c r="BJ163" s="17" t="s">
        <v>118</v>
      </c>
      <c r="BK163" s="163">
        <f>L163*K163</f>
        <v>0</v>
      </c>
    </row>
    <row r="164" spans="2:63" s="1" customFormat="1" ht="22.35" customHeight="1">
      <c r="B164" s="34"/>
      <c r="C164" s="169" t="s">
        <v>5</v>
      </c>
      <c r="D164" s="169" t="s">
        <v>140</v>
      </c>
      <c r="E164" s="170" t="s">
        <v>5</v>
      </c>
      <c r="F164" s="247" t="s">
        <v>5</v>
      </c>
      <c r="G164" s="247"/>
      <c r="H164" s="247"/>
      <c r="I164" s="247"/>
      <c r="J164" s="171" t="s">
        <v>5</v>
      </c>
      <c r="K164" s="159"/>
      <c r="L164" s="241"/>
      <c r="M164" s="246"/>
      <c r="N164" s="246">
        <f t="shared" si="35"/>
        <v>0</v>
      </c>
      <c r="O164" s="246"/>
      <c r="P164" s="246"/>
      <c r="Q164" s="246"/>
      <c r="R164" s="36"/>
      <c r="T164" s="160" t="s">
        <v>5</v>
      </c>
      <c r="U164" s="172" t="s">
        <v>44</v>
      </c>
      <c r="V164" s="55"/>
      <c r="W164" s="55"/>
      <c r="X164" s="55"/>
      <c r="Y164" s="55"/>
      <c r="Z164" s="55"/>
      <c r="AA164" s="57"/>
      <c r="AT164" s="17" t="s">
        <v>249</v>
      </c>
      <c r="AU164" s="17" t="s">
        <v>82</v>
      </c>
      <c r="AY164" s="17" t="s">
        <v>249</v>
      </c>
      <c r="BE164" s="100">
        <f>IF(U164="základná",N164,0)</f>
        <v>0</v>
      </c>
      <c r="BF164" s="100">
        <f>IF(U164="znížená",N164,0)</f>
        <v>0</v>
      </c>
      <c r="BG164" s="100">
        <f>IF(U164="zákl. prenesená",N164,0)</f>
        <v>0</v>
      </c>
      <c r="BH164" s="100">
        <f>IF(U164="zníž. prenesená",N164,0)</f>
        <v>0</v>
      </c>
      <c r="BI164" s="100">
        <f>IF(U164="nulová",N164,0)</f>
        <v>0</v>
      </c>
      <c r="BJ164" s="17" t="s">
        <v>118</v>
      </c>
      <c r="BK164" s="163">
        <f>L164*K164</f>
        <v>0</v>
      </c>
    </row>
    <row r="165" spans="2:63" s="1" customFormat="1" ht="6.95" customHeight="1">
      <c r="B165" s="58"/>
      <c r="C165" s="59"/>
      <c r="D165" s="59"/>
      <c r="E165" s="59"/>
      <c r="F165" s="59"/>
      <c r="G165" s="59"/>
      <c r="H165" s="59"/>
      <c r="I165" s="59"/>
      <c r="J165" s="59"/>
      <c r="K165" s="59"/>
      <c r="L165" s="59"/>
      <c r="M165" s="59"/>
      <c r="N165" s="59"/>
      <c r="O165" s="59"/>
      <c r="P165" s="59"/>
      <c r="Q165" s="59"/>
      <c r="R165" s="60"/>
    </row>
  </sheetData>
  <mergeCells count="173">
    <mergeCell ref="H1:K1"/>
    <mergeCell ref="S2:AC2"/>
    <mergeCell ref="F163:I163"/>
    <mergeCell ref="L163:M163"/>
    <mergeCell ref="N163:Q163"/>
    <mergeCell ref="F164:I164"/>
    <mergeCell ref="L164:M164"/>
    <mergeCell ref="N164:Q164"/>
    <mergeCell ref="N123:Q123"/>
    <mergeCell ref="N124:Q124"/>
    <mergeCell ref="N125:Q125"/>
    <mergeCell ref="N133:Q133"/>
    <mergeCell ref="N135:Q135"/>
    <mergeCell ref="N137:Q137"/>
    <mergeCell ref="N144:Q144"/>
    <mergeCell ref="N154:Q154"/>
    <mergeCell ref="N156:Q156"/>
    <mergeCell ref="N157:Q157"/>
    <mergeCell ref="N159:Q159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53:I153"/>
    <mergeCell ref="L153:M153"/>
    <mergeCell ref="N153:Q153"/>
    <mergeCell ref="F155:I155"/>
    <mergeCell ref="L155:M155"/>
    <mergeCell ref="N155:Q155"/>
    <mergeCell ref="F158:I158"/>
    <mergeCell ref="L158:M158"/>
    <mergeCell ref="N158:Q158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43:I143"/>
    <mergeCell ref="L143:M143"/>
    <mergeCell ref="N143:Q143"/>
    <mergeCell ref="F145:I145"/>
    <mergeCell ref="L145:M145"/>
    <mergeCell ref="N145:Q145"/>
    <mergeCell ref="F146:I146"/>
    <mergeCell ref="L146:M146"/>
    <mergeCell ref="N146:Q146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36:I136"/>
    <mergeCell ref="L136:M136"/>
    <mergeCell ref="N136:Q136"/>
    <mergeCell ref="F138:I138"/>
    <mergeCell ref="L138:M138"/>
    <mergeCell ref="N138:Q138"/>
    <mergeCell ref="F139:I139"/>
    <mergeCell ref="L139:M139"/>
    <mergeCell ref="N139:Q139"/>
    <mergeCell ref="F131:I131"/>
    <mergeCell ref="L131:M131"/>
    <mergeCell ref="N131:Q131"/>
    <mergeCell ref="F132:I132"/>
    <mergeCell ref="L132:M132"/>
    <mergeCell ref="N132:Q132"/>
    <mergeCell ref="F134:I134"/>
    <mergeCell ref="L134:M134"/>
    <mergeCell ref="N134:Q134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22:I122"/>
    <mergeCell ref="L122:M122"/>
    <mergeCell ref="N122:Q122"/>
    <mergeCell ref="F126:I126"/>
    <mergeCell ref="L126:M126"/>
    <mergeCell ref="N126:Q126"/>
    <mergeCell ref="F127:I127"/>
    <mergeCell ref="L127:M127"/>
    <mergeCell ref="N127:Q127"/>
    <mergeCell ref="D104:H104"/>
    <mergeCell ref="N104:Q104"/>
    <mergeCell ref="N105:Q105"/>
    <mergeCell ref="L107:Q107"/>
    <mergeCell ref="C113:Q113"/>
    <mergeCell ref="F115:P115"/>
    <mergeCell ref="M117:P117"/>
    <mergeCell ref="M119:Q119"/>
    <mergeCell ref="M120:Q120"/>
    <mergeCell ref="N99:Q99"/>
    <mergeCell ref="D100:H100"/>
    <mergeCell ref="N100:Q100"/>
    <mergeCell ref="D101:H101"/>
    <mergeCell ref="N101:Q101"/>
    <mergeCell ref="D102:H102"/>
    <mergeCell ref="N102:Q102"/>
    <mergeCell ref="D103:H103"/>
    <mergeCell ref="N103:Q103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C76:Q76"/>
    <mergeCell ref="F78:P78"/>
    <mergeCell ref="M80:P80"/>
    <mergeCell ref="M82:Q82"/>
    <mergeCell ref="M83:Q83"/>
    <mergeCell ref="C85:G85"/>
    <mergeCell ref="N85:Q85"/>
    <mergeCell ref="N87:Q87"/>
    <mergeCell ref="N88:Q88"/>
    <mergeCell ref="H32:J32"/>
    <mergeCell ref="M32:P32"/>
    <mergeCell ref="H33:J33"/>
    <mergeCell ref="M33:P33"/>
    <mergeCell ref="H34:J34"/>
    <mergeCell ref="M34:P34"/>
    <mergeCell ref="H35:J35"/>
    <mergeCell ref="M35:P35"/>
    <mergeCell ref="L37:P37"/>
    <mergeCell ref="O16:P16"/>
    <mergeCell ref="O17:P17"/>
    <mergeCell ref="O19:P19"/>
    <mergeCell ref="O20:P20"/>
    <mergeCell ref="E23:L23"/>
    <mergeCell ref="M26:P26"/>
    <mergeCell ref="M27:P27"/>
    <mergeCell ref="M29:P29"/>
    <mergeCell ref="H31:J31"/>
    <mergeCell ref="M31:P31"/>
    <mergeCell ref="C2:Q2"/>
    <mergeCell ref="C4:Q4"/>
    <mergeCell ref="F6:P6"/>
    <mergeCell ref="O8:P8"/>
    <mergeCell ref="O10:P10"/>
    <mergeCell ref="O11:P11"/>
    <mergeCell ref="O13:P13"/>
    <mergeCell ref="E14:L14"/>
    <mergeCell ref="O14:P14"/>
  </mergeCells>
  <dataValidations count="2">
    <dataValidation type="list" allowBlank="1" showInputMessage="1" showErrorMessage="1" error="Povolené sú hodnoty K, M." sqref="D160:D165">
      <formula1>"K, M"</formula1>
    </dataValidation>
    <dataValidation type="list" allowBlank="1" showInputMessage="1" showErrorMessage="1" error="Povolené sú hodnoty základná, znížená, nulová." sqref="U160:U165">
      <formula1>"základná, znížená, nulová"</formula1>
    </dataValidation>
  </dataValidations>
  <hyperlinks>
    <hyperlink ref="F1:G1" location="C2" display="1) Krycí list rozpočtu"/>
    <hyperlink ref="H1:K1" location="C85" display="2) Rekapitulácia rozpočtu"/>
    <hyperlink ref="L1" location="C122" display="3) Rozpočet"/>
    <hyperlink ref="S1:T1" location="'Rekapitulácia stavby'!C2" display="Rekapitulácia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Rekapitulácia stavby</vt:lpstr>
      <vt:lpstr>20170403 - Spevnená ploch...</vt:lpstr>
      <vt:lpstr>'20170403 - Spevnená ploch...'!Názvy_tlače</vt:lpstr>
      <vt:lpstr>'Rekapitulácia stavby'!Názvy_tlače</vt:lpstr>
      <vt:lpstr>'20170403 - Spevnená ploch...'!Oblasť_tlače</vt:lpstr>
      <vt:lpstr>'Rekapitulácia stavby'!Oblasť_tlače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IngJurajDanko\Ing. Juraj Danko</dc:creator>
  <cp:lastModifiedBy>Ján Halgaš</cp:lastModifiedBy>
  <cp:lastPrinted>2017-05-26T07:02:27Z</cp:lastPrinted>
  <dcterms:created xsi:type="dcterms:W3CDTF">2017-05-26T05:46:17Z</dcterms:created>
  <dcterms:modified xsi:type="dcterms:W3CDTF">2017-05-26T07:15:06Z</dcterms:modified>
</cp:coreProperties>
</file>