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ačurov HC\E mail\"/>
    </mc:Choice>
  </mc:AlternateContent>
  <bookViews>
    <workbookView xWindow="0" yWindow="0" windowWidth="17970" windowHeight="7890" activeTab="4"/>
  </bookViews>
  <sheets>
    <sheet name="Rekapitulácia" sheetId="1" r:id="rId1"/>
    <sheet name="Krycí list stavby" sheetId="2" r:id="rId2"/>
    <sheet name="Kryci_list 14511" sheetId="3" r:id="rId3"/>
    <sheet name="Rekap 14511" sheetId="4" r:id="rId4"/>
    <sheet name="SO 14511" sheetId="5" r:id="rId5"/>
  </sheets>
  <definedNames>
    <definedName name="_xlnm.Print_Titles" localSheetId="3">'Rekap 14511'!$9:$9</definedName>
    <definedName name="_xlnm.Print_Titles" localSheetId="4">'SO 14511'!$8:$8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6" i="2"/>
  <c r="F8" i="1"/>
  <c r="J16" i="2" s="1"/>
  <c r="D8" i="1"/>
  <c r="J18" i="2" s="1"/>
  <c r="E7" i="1"/>
  <c r="E8" i="1" s="1"/>
  <c r="J17" i="2" s="1"/>
  <c r="J17" i="3"/>
  <c r="K7" i="1"/>
  <c r="J30" i="3"/>
  <c r="I30" i="3"/>
  <c r="Z71" i="5"/>
  <c r="E20" i="4"/>
  <c r="V68" i="5"/>
  <c r="V70" i="5" s="1"/>
  <c r="F21" i="4" s="1"/>
  <c r="K67" i="5"/>
  <c r="J67" i="5"/>
  <c r="M67" i="5"/>
  <c r="M68" i="5" s="1"/>
  <c r="C20" i="4" s="1"/>
  <c r="I67" i="5"/>
  <c r="K66" i="5"/>
  <c r="J66" i="5"/>
  <c r="L66" i="5"/>
  <c r="I66" i="5"/>
  <c r="K65" i="5"/>
  <c r="J65" i="5"/>
  <c r="S65" i="5"/>
  <c r="S68" i="5" s="1"/>
  <c r="F20" i="4" s="1"/>
  <c r="L65" i="5"/>
  <c r="L68" i="5" s="1"/>
  <c r="B20" i="4" s="1"/>
  <c r="I65" i="5"/>
  <c r="P62" i="5"/>
  <c r="E19" i="4" s="1"/>
  <c r="K61" i="5"/>
  <c r="J61" i="5"/>
  <c r="S61" i="5"/>
  <c r="M61" i="5"/>
  <c r="H62" i="5" s="1"/>
  <c r="I61" i="5"/>
  <c r="K60" i="5"/>
  <c r="J60" i="5"/>
  <c r="L60" i="5"/>
  <c r="I60" i="5"/>
  <c r="K59" i="5"/>
  <c r="J59" i="5"/>
  <c r="S59" i="5"/>
  <c r="S62" i="5" s="1"/>
  <c r="F19" i="4" s="1"/>
  <c r="L59" i="5"/>
  <c r="I59" i="5"/>
  <c r="I62" i="5" s="1"/>
  <c r="D19" i="4" s="1"/>
  <c r="P56" i="5"/>
  <c r="E18" i="4" s="1"/>
  <c r="H56" i="5"/>
  <c r="M56" i="5"/>
  <c r="C18" i="4" s="1"/>
  <c r="K55" i="5"/>
  <c r="J55" i="5"/>
  <c r="L55" i="5"/>
  <c r="I55" i="5"/>
  <c r="K54" i="5"/>
  <c r="J54" i="5"/>
  <c r="S54" i="5"/>
  <c r="S56" i="5" s="1"/>
  <c r="F18" i="4" s="1"/>
  <c r="L54" i="5"/>
  <c r="I54" i="5"/>
  <c r="I56" i="5" s="1"/>
  <c r="D18" i="4" s="1"/>
  <c r="P51" i="5"/>
  <c r="E17" i="4" s="1"/>
  <c r="H51" i="5"/>
  <c r="M51" i="5"/>
  <c r="C17" i="4" s="1"/>
  <c r="K50" i="5"/>
  <c r="J50" i="5"/>
  <c r="L50" i="5"/>
  <c r="I50" i="5"/>
  <c r="K49" i="5"/>
  <c r="J49" i="5"/>
  <c r="S49" i="5"/>
  <c r="L49" i="5"/>
  <c r="I49" i="5"/>
  <c r="K48" i="5"/>
  <c r="J48" i="5"/>
  <c r="S48" i="5"/>
  <c r="L48" i="5"/>
  <c r="I48" i="5"/>
  <c r="K47" i="5"/>
  <c r="J47" i="5"/>
  <c r="S47" i="5"/>
  <c r="L47" i="5"/>
  <c r="I47" i="5"/>
  <c r="K46" i="5"/>
  <c r="J46" i="5"/>
  <c r="S46" i="5"/>
  <c r="L46" i="5"/>
  <c r="I46" i="5"/>
  <c r="K45" i="5"/>
  <c r="J45" i="5"/>
  <c r="S45" i="5"/>
  <c r="L45" i="5"/>
  <c r="I45" i="5"/>
  <c r="K44" i="5"/>
  <c r="J44" i="5"/>
  <c r="S44" i="5"/>
  <c r="L44" i="5"/>
  <c r="I44" i="5"/>
  <c r="K43" i="5"/>
  <c r="J43" i="5"/>
  <c r="S43" i="5"/>
  <c r="L43" i="5"/>
  <c r="I43" i="5"/>
  <c r="K42" i="5"/>
  <c r="J42" i="5"/>
  <c r="S42" i="5"/>
  <c r="L42" i="5"/>
  <c r="I42" i="5"/>
  <c r="K41" i="5"/>
  <c r="J41" i="5"/>
  <c r="S41" i="5"/>
  <c r="L41" i="5"/>
  <c r="I41" i="5"/>
  <c r="K40" i="5"/>
  <c r="J40" i="5"/>
  <c r="S40" i="5"/>
  <c r="L40" i="5"/>
  <c r="I40" i="5"/>
  <c r="K39" i="5"/>
  <c r="J39" i="5"/>
  <c r="S39" i="5"/>
  <c r="S51" i="5" s="1"/>
  <c r="F17" i="4" s="1"/>
  <c r="L39" i="5"/>
  <c r="I39" i="5"/>
  <c r="I51" i="5" s="1"/>
  <c r="D17" i="4" s="1"/>
  <c r="P36" i="5"/>
  <c r="E16" i="4" s="1"/>
  <c r="K35" i="5"/>
  <c r="J35" i="5"/>
  <c r="S35" i="5"/>
  <c r="M35" i="5"/>
  <c r="I35" i="5"/>
  <c r="K34" i="5"/>
  <c r="J34" i="5"/>
  <c r="S34" i="5"/>
  <c r="M34" i="5"/>
  <c r="I34" i="5"/>
  <c r="K33" i="5"/>
  <c r="J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S30" i="5"/>
  <c r="L30" i="5"/>
  <c r="I30" i="5"/>
  <c r="K29" i="5"/>
  <c r="J29" i="5"/>
  <c r="L29" i="5"/>
  <c r="I29" i="5"/>
  <c r="K28" i="5"/>
  <c r="J28" i="5"/>
  <c r="L28" i="5"/>
  <c r="I28" i="5"/>
  <c r="K27" i="5"/>
  <c r="J27" i="5"/>
  <c r="S27" i="5"/>
  <c r="L27" i="5"/>
  <c r="I27" i="5"/>
  <c r="K26" i="5"/>
  <c r="J26" i="5"/>
  <c r="S26" i="5"/>
  <c r="L26" i="5"/>
  <c r="I26" i="5"/>
  <c r="K25" i="5"/>
  <c r="J25" i="5"/>
  <c r="S25" i="5"/>
  <c r="L25" i="5"/>
  <c r="I25" i="5"/>
  <c r="F12" i="4"/>
  <c r="S19" i="5"/>
  <c r="P19" i="5"/>
  <c r="E12" i="4" s="1"/>
  <c r="H19" i="5"/>
  <c r="M19" i="5"/>
  <c r="C12" i="4" s="1"/>
  <c r="K18" i="5"/>
  <c r="J18" i="5"/>
  <c r="L18" i="5"/>
  <c r="L19" i="5" s="1"/>
  <c r="B12" i="4" s="1"/>
  <c r="I18" i="5"/>
  <c r="I19" i="5" s="1"/>
  <c r="D12" i="4" s="1"/>
  <c r="E11" i="4"/>
  <c r="C11" i="4"/>
  <c r="P15" i="5"/>
  <c r="P21" i="5" s="1"/>
  <c r="E13" i="4" s="1"/>
  <c r="H15" i="5"/>
  <c r="M15" i="5"/>
  <c r="M21" i="5" s="1"/>
  <c r="C13" i="4" s="1"/>
  <c r="K14" i="5"/>
  <c r="J14" i="5"/>
  <c r="S14" i="5"/>
  <c r="L14" i="5"/>
  <c r="I14" i="5"/>
  <c r="K13" i="5"/>
  <c r="J13" i="5"/>
  <c r="L13" i="5"/>
  <c r="I13" i="5"/>
  <c r="K12" i="5"/>
  <c r="J12" i="5"/>
  <c r="S12" i="5"/>
  <c r="L12" i="5"/>
  <c r="I12" i="5"/>
  <c r="K11" i="5"/>
  <c r="K71" i="5" s="1"/>
  <c r="J11" i="5"/>
  <c r="S11" i="5"/>
  <c r="L11" i="5"/>
  <c r="I11" i="5"/>
  <c r="J20" i="3"/>
  <c r="I36" i="5" l="1"/>
  <c r="D16" i="4" s="1"/>
  <c r="L51" i="5"/>
  <c r="B17" i="4" s="1"/>
  <c r="L56" i="5"/>
  <c r="B18" i="4" s="1"/>
  <c r="L62" i="5"/>
  <c r="B19" i="4" s="1"/>
  <c r="I68" i="5"/>
  <c r="D20" i="4" s="1"/>
  <c r="J20" i="2"/>
  <c r="I15" i="5"/>
  <c r="D11" i="4" s="1"/>
  <c r="L36" i="5"/>
  <c r="B16" i="4" s="1"/>
  <c r="H36" i="5"/>
  <c r="S36" i="5"/>
  <c r="F16" i="4" s="1"/>
  <c r="M62" i="5"/>
  <c r="C19" i="4" s="1"/>
  <c r="I70" i="5"/>
  <c r="D21" i="4" s="1"/>
  <c r="F17" i="3" s="1"/>
  <c r="F17" i="2" s="1"/>
  <c r="V71" i="5"/>
  <c r="F23" i="4" s="1"/>
  <c r="L15" i="5"/>
  <c r="B11" i="4" s="1"/>
  <c r="S15" i="5"/>
  <c r="F11" i="4" s="1"/>
  <c r="H21" i="5"/>
  <c r="S21" i="5"/>
  <c r="F13" i="4" s="1"/>
  <c r="M36" i="5"/>
  <c r="C16" i="4" s="1"/>
  <c r="E16" i="3"/>
  <c r="I21" i="5" l="1"/>
  <c r="D13" i="4" s="1"/>
  <c r="F16" i="3" s="1"/>
  <c r="M70" i="5"/>
  <c r="C21" i="4" s="1"/>
  <c r="E17" i="3" s="1"/>
  <c r="E17" i="2" s="1"/>
  <c r="S70" i="5"/>
  <c r="E21" i="4" s="1"/>
  <c r="H70" i="5"/>
  <c r="H71" i="5"/>
  <c r="L21" i="5"/>
  <c r="B13" i="4" s="1"/>
  <c r="D16" i="3" s="1"/>
  <c r="D16" i="2" s="1"/>
  <c r="L70" i="5"/>
  <c r="B21" i="4" s="1"/>
  <c r="D17" i="3" s="1"/>
  <c r="D17" i="2" s="1"/>
  <c r="I71" i="5"/>
  <c r="J24" i="3"/>
  <c r="J24" i="2" s="1"/>
  <c r="F22" i="3"/>
  <c r="F22" i="2" s="1"/>
  <c r="F23" i="3"/>
  <c r="F23" i="2" s="1"/>
  <c r="D23" i="4" l="1"/>
  <c r="B7" i="1"/>
  <c r="J23" i="3"/>
  <c r="J23" i="2" s="1"/>
  <c r="F16" i="2"/>
  <c r="F20" i="2" s="1"/>
  <c r="F20" i="3"/>
  <c r="F24" i="3"/>
  <c r="F24" i="2" s="1"/>
  <c r="J22" i="3"/>
  <c r="J22" i="2" s="1"/>
  <c r="L71" i="5"/>
  <c r="B23" i="4" s="1"/>
  <c r="S71" i="5"/>
  <c r="E23" i="4" s="1"/>
  <c r="M71" i="5"/>
  <c r="C23" i="4" s="1"/>
  <c r="J26" i="3"/>
  <c r="J28" i="3" l="1"/>
  <c r="C7" i="1"/>
  <c r="C8" i="1" s="1"/>
  <c r="B8" i="1"/>
  <c r="J26" i="2"/>
  <c r="J28" i="2" s="1"/>
  <c r="I29" i="3"/>
  <c r="J29" i="3" s="1"/>
  <c r="J31" i="3" s="1"/>
  <c r="G7" i="1" l="1"/>
  <c r="G8" i="1" s="1"/>
  <c r="B9" i="1" l="1"/>
  <c r="B10" i="1"/>
  <c r="G10" i="1" l="1"/>
  <c r="I30" i="2"/>
  <c r="J30" i="2" s="1"/>
  <c r="J31" i="2" s="1"/>
  <c r="I29" i="2"/>
  <c r="J29" i="2" s="1"/>
  <c r="G9" i="1"/>
  <c r="G11" i="1" l="1"/>
</calcChain>
</file>

<file path=xl/sharedStrings.xml><?xml version="1.0" encoding="utf-8"?>
<sst xmlns="http://schemas.openxmlformats.org/spreadsheetml/2006/main" count="341" uniqueCount="180">
  <si>
    <t>Rekapitulácia rozpočtu</t>
  </si>
  <si>
    <t>Stavba Prístavba Hygienického centra elokovaného pracoviska SKC Sačurov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</si>
  <si>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</si>
  <si>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</si>
  <si>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</si>
  <si>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</si>
  <si>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</si>
  <si>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</si>
  <si>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</si>
  <si>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</si>
  <si>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</si>
  <si>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</si>
  <si>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SO-01 Prístavba Hygienického centra - ASR  -strešný plášť</t>
  </si>
  <si>
    <t>Krycí list rozpočtu</t>
  </si>
  <si>
    <t xml:space="preserve">Miesto:  </t>
  </si>
  <si>
    <t>Objekt SO-01 Prístavba Hygienického centra - ASR  -strešný plášť</t>
  </si>
  <si>
    <t xml:space="preserve">Ks: </t>
  </si>
  <si>
    <t xml:space="preserve">Zákazka: </t>
  </si>
  <si>
    <t>Spracoval: Ing. Ján Halgaš</t>
  </si>
  <si>
    <t xml:space="preserve">Dňa </t>
  </si>
  <si>
    <t>05.12.2019</t>
  </si>
  <si>
    <t>Odberateľ: Obec Sačurov</t>
  </si>
  <si>
    <t>Projektant: Ing. arch. Ľubomír Naňák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</si>
  <si>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</si>
  <si>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</si>
  <si>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</si>
  <si>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</si>
  <si>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</si>
  <si>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</si>
  <si>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</si>
  <si>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</si>
  <si>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</si>
  <si>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</si>
  <si>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</si>
  <si>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</si>
  <si>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</si>
  <si>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</si>
  <si>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</si>
  <si>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</si>
  <si>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</si>
  <si>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</si>
  <si>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</si>
  <si>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</si>
  <si>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</si>
  <si>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</si>
  <si>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</si>
  <si>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</si>
  <si>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</si>
  <si>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</si>
  <si>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</si>
  <si>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</si>
  <si>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</si>
  <si>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</si>
  <si>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</si>
  <si>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</si>
  <si>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</si>
  <si>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</si>
  <si>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</si>
  <si>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</si>
  <si>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</si>
  <si>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</si>
  <si>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</si>
  <si>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05.12.2019</t>
  </si>
  <si>
    <t>Prehľad rozpočtových nákladov</t>
  </si>
  <si>
    <t>Práce HSV</t>
  </si>
  <si>
    <t>VODOROVNÉ KONŠTRUKCIE</t>
  </si>
  <si>
    <t>PRESUNY HMÔT</t>
  </si>
  <si>
    <t>Práce PSV</t>
  </si>
  <si>
    <t>KONŠTRUKCIE TESÁRSKE</t>
  </si>
  <si>
    <t>KONŠTRUKCIE KLAMPIARSKE</t>
  </si>
  <si>
    <t>KRYTINY TVRDÉ</t>
  </si>
  <si>
    <t>KONŠTRUKCIE STOLÁRSKE</t>
  </si>
  <si>
    <t>KOVOVÉ DOPLNKOVÉ KONŠTRUKCIE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</si>
  <si>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</si>
  <si>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</si>
  <si>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</si>
  <si>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</si>
  <si>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</si>
  <si>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</si>
  <si>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</si>
  <si>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</si>
  <si>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</si>
  <si>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</si>
  <si>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</si>
  <si>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</si>
  <si>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Prístavba Hygienického centra elokovaného pracoviska SKC Sačurov</t>
  </si>
  <si>
    <t xml:space="preserve"> 11/A 1</t>
  </si>
  <si>
    <t xml:space="preserve"> 417321515</t>
  </si>
  <si>
    <t>Betón stužujúcich pásov a vencov železový tr. C 25/30</t>
  </si>
  <si>
    <t>m3</t>
  </si>
  <si>
    <t xml:space="preserve"> 417351115</t>
  </si>
  <si>
    <t>Debnenie bočníc stužujúcich pásov a vencov vrátane vzpier zhotovenie</t>
  </si>
  <si>
    <t>m2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</si>
  <si>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</si>
  <si>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</si>
  <si>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</si>
  <si>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</si>
  <si>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>t</t>
  </si>
  <si>
    <t xml:space="preserve"> 998011001</t>
  </si>
  <si>
    <t>Presun hmôt pre budovy JKSO 801,803,812,zvislá konštr.z tehál,tvárnic,z kovu výšky do 6 m</t>
  </si>
  <si>
    <t>762/A 1</t>
  </si>
  <si>
    <t xml:space="preserve"> 762332120</t>
  </si>
  <si>
    <t>Montáž viazaných konštrukcií krovov striech z reziva priemernej plochy 120-224 cm2</t>
  </si>
  <si>
    <t>m</t>
  </si>
  <si>
    <t xml:space="preserve"> 762332130</t>
  </si>
  <si>
    <t>Montáž viazaných konštrukcií krovov striech z reziva priemernej plochy 224-288 cm2</t>
  </si>
  <si>
    <t xml:space="preserve"> 762332140</t>
  </si>
  <si>
    <t>Montáž viazaných konštrukcií krovov striech z reziva priemernej plochy 288-450 cm2</t>
  </si>
  <si>
    <t xml:space="preserve"> 762342203</t>
  </si>
  <si>
    <t>Montáž  latovania striech pri vzdialenosti lát 220-360 mm</t>
  </si>
  <si>
    <t xml:space="preserve"> 762342210</t>
  </si>
  <si>
    <t>Montáž latovania striech - kontralaty rozpon 80-120 cm</t>
  </si>
  <si>
    <t xml:space="preserve"> 762395000</t>
  </si>
  <si>
    <t>Spojovacie a ochranné prostriedky svorky, dosky, klince, pásová oceľ, vruty, impregnácia</t>
  </si>
  <si>
    <t xml:space="preserve"> 762421314</t>
  </si>
  <si>
    <t>Obloženie stropov alebo debnenie strešných podhľadov z dosiek OSB hrúbky 20 mm skrutkovaných na perodrážku</t>
  </si>
  <si>
    <t xml:space="preserve"> 762421348</t>
  </si>
  <si>
    <t xml:space="preserve"> 998762102</t>
  </si>
  <si>
    <t>Presun hmôt pre konštrukcie tesárske v objektoch výšky do 12 m</t>
  </si>
  <si>
    <t>S/S80</t>
  </si>
  <si>
    <t xml:space="preserve"> 6051590000</t>
  </si>
  <si>
    <t>Hranol mäkké rezivo - omietané  hranol akosť I vrátane impregnácie</t>
  </si>
  <si>
    <t xml:space="preserve"> 6053340500</t>
  </si>
  <si>
    <t xml:space="preserve">Laty opracované SM/JD akosť I   vrátane impregnácie </t>
  </si>
  <si>
    <t>764/A 1</t>
  </si>
  <si>
    <t xml:space="preserve"> 764318200</t>
  </si>
  <si>
    <t xml:space="preserve">M2   </t>
  </si>
  <si>
    <t>764/A 6</t>
  </si>
  <si>
    <t xml:space="preserve"> 764171171</t>
  </si>
  <si>
    <t>Oplechovanie ventilačnej hlavice D100 mm, z poplastovaného plechu hr. 0,5 mm ventilačná hlavice, označenie K13</t>
  </si>
  <si>
    <t>kus</t>
  </si>
  <si>
    <t xml:space="preserve"> 764172070</t>
  </si>
  <si>
    <t>Oplechovanie okapu strešných rovín z poplastovaného plechu hr. 0,5 mm, r. š. 330 mm, označenie K8</t>
  </si>
  <si>
    <t xml:space="preserve"> 764172129</t>
  </si>
  <si>
    <t>Sneholapy z poplastovaného plechu hr. 0,5 mm, označenie K12</t>
  </si>
  <si>
    <t xml:space="preserve"> 764173206</t>
  </si>
  <si>
    <t>Hrebenáč k strešnek krytine, označenie K11</t>
  </si>
  <si>
    <t xml:space="preserve"> 764173401</t>
  </si>
  <si>
    <t>Oplechovanie styku strešnej krytina z murivom  z poplastovaného plechu hr. 0,5 mm, r. š. 446 mm, označenie K10</t>
  </si>
  <si>
    <t xml:space="preserve"> 764173412</t>
  </si>
  <si>
    <t>Oplechovanie čelovej dosky štítu západnej fasády z poplastovaného plechu hr. 0,5 mm, r. š. 330+200 mm, označenie K9</t>
  </si>
  <si>
    <t xml:space="preserve"> 764352300</t>
  </si>
  <si>
    <t>Žľaby pododkvapové z poplastovaného plechu hr. 0,5 mm,priemer 160 mm, označenie, K1 a  K2</t>
  </si>
  <si>
    <t xml:space="preserve"> 764359221</t>
  </si>
  <si>
    <t>Kotkík žľabový z poplastovaného plechu hr. 0,5 mm,100/160 mm, označenie K3</t>
  </si>
  <si>
    <t xml:space="preserve"> 764454212</t>
  </si>
  <si>
    <t>Odpadové rúry z poplastovaného plechu hr. 0,5 mm,priemer 100 mm, označenie K4, K5, K6</t>
  </si>
  <si>
    <t xml:space="preserve"> 764711115</t>
  </si>
  <si>
    <t>Oplechovanie parapetov z hliníkového plechu hr. 2,0 mm  š 300 mm, opatrený práškovou samovypaľovacou farbou, označenie K101</t>
  </si>
  <si>
    <t>764/A 7</t>
  </si>
  <si>
    <t xml:space="preserve"> 998764101</t>
  </si>
  <si>
    <t>Presun hmôt pre konštrukcie klampiarske v objektoch výšky do 6 m</t>
  </si>
  <si>
    <t>765/A 1</t>
  </si>
  <si>
    <t xml:space="preserve"> 765901103</t>
  </si>
  <si>
    <t>Pokrytie strechy paropriepustnou vysokodifúznou kontaknou</t>
  </si>
  <si>
    <t xml:space="preserve"> 998765101</t>
  </si>
  <si>
    <t>Presun hmôt pre tvrdé krytiny v objektoch výšky do 6 m</t>
  </si>
  <si>
    <t>766/A 1</t>
  </si>
  <si>
    <t xml:space="preserve"> 766427112</t>
  </si>
  <si>
    <t>Montáž obloženia podhľadov, podkladový rošt</t>
  </si>
  <si>
    <t xml:space="preserve"> 998766101</t>
  </si>
  <si>
    <t>Presun hmot pre konštrukcie stolárske v objektoch výšky do 6 m</t>
  </si>
  <si>
    <t xml:space="preserve"> 6051718000</t>
  </si>
  <si>
    <t xml:space="preserve">Lata podkladná do 25 cm2 vrátane impregnácie </t>
  </si>
  <si>
    <t>767/A 3</t>
  </si>
  <si>
    <t xml:space="preserve"> 767995101</t>
  </si>
  <si>
    <t>Montáž ostatných atypických  kovových stavebných doplnkových konštrukcií do 5 kg</t>
  </si>
  <si>
    <t>kg</t>
  </si>
  <si>
    <t xml:space="preserve"> 998767101</t>
  </si>
  <si>
    <t>Presun hmôt pre kovové stavebné doplnkové konštrukcie v objektoch výšky do 6 m</t>
  </si>
  <si>
    <t>P/PC</t>
  </si>
  <si>
    <t xml:space="preserve"> MAT</t>
  </si>
  <si>
    <t>Uchytenie pomúrnice a krokiev  vrátane povrchových úprav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</si>
  <si>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</si>
  <si>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</si>
  <si>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</si>
  <si>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</si>
  <si>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</si>
  <si>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CETRIS alebo ekvivalent Obloženie stropov alebo debnenie strešných podhľadov z dosiek hrúbky 20 mm skrutkovaných na perodrážku</t>
  </si>
  <si>
    <t>Krytiny z  lakoplastovaného plechu KLIPPANEL 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</si>
</sst>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5" fillId="0" borderId="50" xfId="0" applyFont="1" applyFill="1" applyBorder="1" applyAlignment="1">
      <alignment wrapText="1"/>
    </xf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workbookViewId="0">
      <selection activeCell="A13" sqref="A13:XFD2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2" t="s">
        <v>12</v>
      </c>
      <c r="B7" s="68">
        <f>'SO 14511'!I71-Rekapitulácia!D7</f>
        <v>0</v>
      </c>
      <c r="C7" s="68">
        <f>'Kryci_list 14511'!J26</f>
        <v>0</v>
      </c>
      <c r="D7" s="68">
        <v>0</v>
      </c>
      <c r="E7" s="68">
        <f>'Kryci_list 14511'!J17</f>
        <v>0</v>
      </c>
      <c r="F7" s="68">
        <v>0</v>
      </c>
      <c r="G7" s="68">
        <f>B7+C7+D7+E7+F7</f>
        <v>0</v>
      </c>
      <c r="K7">
        <f>'SO 14511'!K71</f>
        <v>0</v>
      </c>
      <c r="Q7">
        <v>30.126000000000001</v>
      </c>
    </row>
    <row r="8" spans="1:26" x14ac:dyDescent="0.25">
      <c r="A8" s="185" t="s">
        <v>173</v>
      </c>
      <c r="B8" s="186">
        <f>SUM(B7:B7)</f>
        <v>0</v>
      </c>
      <c r="C8" s="186">
        <f>SUM(C7:C7)</f>
        <v>0</v>
      </c>
      <c r="D8" s="186">
        <f>SUM(D7:D7)</f>
        <v>0</v>
      </c>
      <c r="E8" s="186">
        <f>SUM(E7:E7)</f>
        <v>0</v>
      </c>
      <c r="F8" s="186">
        <f>SUM(F7:F7)</f>
        <v>0</v>
      </c>
      <c r="G8" s="186">
        <f>SUM(G7:G7)-SUM(Z7:Z7)</f>
        <v>0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x14ac:dyDescent="0.25">
      <c r="A9" s="183" t="s">
        <v>174</v>
      </c>
      <c r="B9" s="184">
        <f>G8-SUM(Rekapitulácia!K7:'Rekapitulácia'!K7)*1</f>
        <v>0</v>
      </c>
      <c r="C9" s="184"/>
      <c r="D9" s="184"/>
      <c r="E9" s="184"/>
      <c r="F9" s="184"/>
      <c r="G9" s="184">
        <f>ROUND(((ROUND(B9,2)*20)/100),2)*1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x14ac:dyDescent="0.25">
      <c r="A10" s="5" t="s">
        <v>175</v>
      </c>
      <c r="B10" s="181">
        <f>(G8-B9)</f>
        <v>0</v>
      </c>
      <c r="C10" s="181"/>
      <c r="D10" s="181"/>
      <c r="E10" s="181"/>
      <c r="F10" s="181"/>
      <c r="G10" s="181">
        <f>ROUND(((ROUND(B10,2)*0)/100),2)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5" t="s">
        <v>176</v>
      </c>
      <c r="B11" s="181"/>
      <c r="C11" s="181"/>
      <c r="D11" s="181"/>
      <c r="E11" s="181"/>
      <c r="F11" s="181"/>
      <c r="G11" s="181">
        <f>SUM(G8:G10)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0"/>
      <c r="B12" s="182"/>
      <c r="C12" s="182"/>
      <c r="D12" s="182"/>
      <c r="E12" s="182"/>
      <c r="F12" s="182"/>
      <c r="G12" s="182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"/>
      <c r="B19" s="142"/>
      <c r="C19" s="142"/>
      <c r="D19" s="142"/>
      <c r="E19" s="142"/>
      <c r="F19" s="142"/>
      <c r="G19" s="142"/>
    </row>
    <row r="20" spans="1:7" x14ac:dyDescent="0.25">
      <c r="A20" s="1"/>
      <c r="B20" s="142"/>
      <c r="C20" s="142"/>
      <c r="D20" s="142"/>
      <c r="E20" s="142"/>
      <c r="F20" s="142"/>
      <c r="G20" s="142"/>
    </row>
    <row r="21" spans="1:7" x14ac:dyDescent="0.25">
      <c r="A21" s="1"/>
      <c r="B21" s="142"/>
      <c r="C21" s="142"/>
      <c r="D21" s="142"/>
      <c r="E21" s="142"/>
      <c r="F21" s="142"/>
      <c r="G21" s="142"/>
    </row>
    <row r="22" spans="1:7" x14ac:dyDescent="0.25">
      <c r="A22" s="1"/>
      <c r="B22" s="142"/>
      <c r="C22" s="142"/>
      <c r="D22" s="142"/>
      <c r="E22" s="142"/>
      <c r="F22" s="142"/>
      <c r="G22" s="142"/>
    </row>
    <row r="23" spans="1:7" x14ac:dyDescent="0.25">
      <c r="A23" s="1"/>
      <c r="B23" s="142"/>
      <c r="C23" s="142"/>
      <c r="D23" s="142"/>
      <c r="E23" s="142"/>
      <c r="F23" s="142"/>
      <c r="G23" s="142"/>
    </row>
    <row r="24" spans="1:7" x14ac:dyDescent="0.25">
      <c r="A24" s="1"/>
      <c r="B24" s="142"/>
      <c r="C24" s="142"/>
      <c r="D24" s="142"/>
      <c r="E24" s="142"/>
      <c r="F24" s="142"/>
      <c r="G24" s="142"/>
    </row>
    <row r="25" spans="1:7" x14ac:dyDescent="0.25">
      <c r="A25" s="1"/>
      <c r="B25" s="142"/>
      <c r="C25" s="142"/>
      <c r="D25" s="142"/>
      <c r="E25" s="142"/>
      <c r="F25" s="142"/>
      <c r="G25" s="142"/>
    </row>
    <row r="26" spans="1:7" x14ac:dyDescent="0.25">
      <c r="A26" s="1"/>
      <c r="B26" s="142"/>
      <c r="C26" s="142"/>
      <c r="D26" s="142"/>
      <c r="E26" s="142"/>
      <c r="F26" s="142"/>
      <c r="G26" s="142"/>
    </row>
    <row r="27" spans="1:7" x14ac:dyDescent="0.25">
      <c r="A27" s="1"/>
      <c r="B27" s="142"/>
      <c r="C27" s="142"/>
      <c r="D27" s="142"/>
      <c r="E27" s="142"/>
      <c r="F27" s="142"/>
      <c r="G27" s="142"/>
    </row>
    <row r="28" spans="1:7" x14ac:dyDescent="0.25">
      <c r="A28" s="1"/>
      <c r="B28" s="142"/>
      <c r="C28" s="142"/>
      <c r="D28" s="142"/>
      <c r="E28" s="142"/>
      <c r="F28" s="142"/>
      <c r="G28" s="142"/>
    </row>
    <row r="29" spans="1:7" x14ac:dyDescent="0.25">
      <c r="A29" s="1"/>
      <c r="B29" s="142"/>
      <c r="C29" s="142"/>
      <c r="D29" s="142"/>
      <c r="E29" s="142"/>
      <c r="F29" s="142"/>
      <c r="G29" s="142"/>
    </row>
    <row r="30" spans="1:7" x14ac:dyDescent="0.25">
      <c r="A30" s="1"/>
      <c r="B30" s="142"/>
      <c r="C30" s="142"/>
      <c r="D30" s="142"/>
      <c r="E30" s="142"/>
      <c r="F30" s="142"/>
      <c r="G30" s="142"/>
    </row>
    <row r="31" spans="1:7" x14ac:dyDescent="0.25">
      <c r="A31" s="1"/>
      <c r="B31" s="142"/>
      <c r="C31" s="142"/>
      <c r="D31" s="142"/>
      <c r="E31" s="142"/>
      <c r="F31" s="142"/>
      <c r="G31" s="142"/>
    </row>
    <row r="32" spans="1:7" x14ac:dyDescent="0.25">
      <c r="A32" s="1"/>
      <c r="B32" s="142"/>
      <c r="C32" s="142"/>
      <c r="D32" s="142"/>
      <c r="E32" s="142"/>
      <c r="F32" s="142"/>
      <c r="G32" s="142"/>
    </row>
    <row r="33" spans="1:7" x14ac:dyDescent="0.25">
      <c r="A33" s="1"/>
      <c r="B33" s="142"/>
      <c r="C33" s="142"/>
      <c r="D33" s="142"/>
      <c r="E33" s="142"/>
      <c r="F33" s="142"/>
      <c r="G33" s="142"/>
    </row>
    <row r="34" spans="1:7" x14ac:dyDescent="0.25">
      <c r="A34" s="1"/>
      <c r="B34" s="142"/>
      <c r="C34" s="142"/>
      <c r="D34" s="142"/>
      <c r="E34" s="142"/>
      <c r="F34" s="142"/>
      <c r="G34" s="142"/>
    </row>
    <row r="35" spans="1:7" x14ac:dyDescent="0.25">
      <c r="A35" s="1"/>
      <c r="B35" s="142"/>
      <c r="C35" s="142"/>
      <c r="D35" s="142"/>
      <c r="E35" s="142"/>
      <c r="F35" s="142"/>
      <c r="G35" s="142"/>
    </row>
    <row r="36" spans="1:7" x14ac:dyDescent="0.25">
      <c r="B36" s="180"/>
      <c r="C36" s="180"/>
      <c r="D36" s="180"/>
      <c r="E36" s="180"/>
      <c r="F36" s="180"/>
      <c r="G36" s="180"/>
    </row>
    <row r="37" spans="1:7" x14ac:dyDescent="0.25">
      <c r="B37" s="180"/>
      <c r="C37" s="180"/>
      <c r="D37" s="180"/>
      <c r="E37" s="180"/>
      <c r="F37" s="180"/>
      <c r="G37" s="180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26</v>
      </c>
      <c r="C15" s="83" t="s">
        <v>6</v>
      </c>
      <c r="D15" s="83" t="s">
        <v>53</v>
      </c>
      <c r="E15" s="84" t="s">
        <v>54</v>
      </c>
      <c r="F15" s="96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5">
        <v>1</v>
      </c>
      <c r="C16" s="86" t="s">
        <v>27</v>
      </c>
      <c r="D16" s="87">
        <f>'Kryci_list 14511'!D16</f>
        <v>0</v>
      </c>
      <c r="E16" s="88">
        <f>'Kryci_list 14511'!E16</f>
        <v>0</v>
      </c>
      <c r="F16" s="97">
        <f>'Kryci_list 14511'!F16</f>
        <v>0</v>
      </c>
      <c r="G16" s="52">
        <v>6</v>
      </c>
      <c r="H16" s="106" t="s">
        <v>33</v>
      </c>
      <c r="I16" s="120"/>
      <c r="J16" s="117">
        <f>Rekapitulácia!F8</f>
        <v>0</v>
      </c>
    </row>
    <row r="17" spans="1:10" ht="18" customHeight="1" x14ac:dyDescent="0.25">
      <c r="A17" s="11"/>
      <c r="B17" s="59">
        <v>2</v>
      </c>
      <c r="C17" s="62" t="s">
        <v>28</v>
      </c>
      <c r="D17" s="69">
        <f>'Kryci_list 14511'!D17</f>
        <v>0</v>
      </c>
      <c r="E17" s="67">
        <f>'Kryci_list 14511'!E17</f>
        <v>0</v>
      </c>
      <c r="F17" s="72">
        <f>'Kryci_list 14511'!F17</f>
        <v>0</v>
      </c>
      <c r="G17" s="53">
        <v>7</v>
      </c>
      <c r="H17" s="107" t="s">
        <v>34</v>
      </c>
      <c r="I17" s="120"/>
      <c r="J17" s="118">
        <f>Rekapitulácia!E8</f>
        <v>0</v>
      </c>
    </row>
    <row r="18" spans="1:10" ht="18" customHeight="1" x14ac:dyDescent="0.25">
      <c r="A18" s="11"/>
      <c r="B18" s="60">
        <v>3</v>
      </c>
      <c r="C18" s="63" t="s">
        <v>29</v>
      </c>
      <c r="D18" s="70">
        <f>'Kryci_list 14511'!D18</f>
        <v>0</v>
      </c>
      <c r="E18" s="68">
        <f>'Kryci_list 14511'!E18</f>
        <v>0</v>
      </c>
      <c r="F18" s="73">
        <f>'Kryci_list 14511'!F18</f>
        <v>0</v>
      </c>
      <c r="G18" s="53">
        <v>8</v>
      </c>
      <c r="H18" s="107" t="s">
        <v>35</v>
      </c>
      <c r="I18" s="120"/>
      <c r="J18" s="118">
        <f>Rekapitulácia!D8</f>
        <v>0</v>
      </c>
    </row>
    <row r="19" spans="1:10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10" ht="18" customHeight="1" thickBot="1" x14ac:dyDescent="0.3">
      <c r="A20" s="11"/>
      <c r="B20" s="60">
        <v>5</v>
      </c>
      <c r="C20" s="65" t="s">
        <v>30</v>
      </c>
      <c r="D20" s="71"/>
      <c r="E20" s="91"/>
      <c r="F20" s="98">
        <f>SUM(F16:F19)</f>
        <v>0</v>
      </c>
      <c r="G20" s="53">
        <v>10</v>
      </c>
      <c r="H20" s="107" t="s">
        <v>30</v>
      </c>
      <c r="I20" s="122"/>
      <c r="J20" s="90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6"/>
      <c r="E21" s="18"/>
      <c r="F21" s="89"/>
      <c r="G21" s="57" t="s">
        <v>49</v>
      </c>
      <c r="H21" s="54" t="s">
        <v>7</v>
      </c>
      <c r="I21" s="28"/>
      <c r="J21" s="123"/>
    </row>
    <row r="22" spans="1:10" ht="18" customHeight="1" x14ac:dyDescent="0.25">
      <c r="A22" s="11"/>
      <c r="B22" s="52">
        <v>11</v>
      </c>
      <c r="C22" s="55" t="s">
        <v>44</v>
      </c>
      <c r="D22" s="78"/>
      <c r="E22" s="81"/>
      <c r="F22" s="72">
        <f>'Kryci_list 14511'!F22</f>
        <v>0</v>
      </c>
      <c r="G22" s="52">
        <v>16</v>
      </c>
      <c r="H22" s="106" t="s">
        <v>50</v>
      </c>
      <c r="I22" s="120"/>
      <c r="J22" s="117">
        <f>'Kryci_list 14511'!J22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1"/>
      <c r="F23" s="73">
        <f>'Kryci_list 14511'!F23</f>
        <v>0</v>
      </c>
      <c r="G23" s="53">
        <v>17</v>
      </c>
      <c r="H23" s="107" t="s">
        <v>51</v>
      </c>
      <c r="I23" s="120"/>
      <c r="J23" s="118">
        <f>'Kryci_list 14511'!J23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1"/>
      <c r="F24" s="73">
        <f>'Kryci_list 14511'!F24</f>
        <v>0</v>
      </c>
      <c r="G24" s="53">
        <v>18</v>
      </c>
      <c r="H24" s="107" t="s">
        <v>52</v>
      </c>
      <c r="I24" s="120"/>
      <c r="J24" s="118">
        <f>'Kryci_list 14511'!J24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8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30</v>
      </c>
      <c r="I26" s="122"/>
      <c r="J26" s="90">
        <f>SUM(J22:J25)+SUM(F22:F25)</f>
        <v>0</v>
      </c>
    </row>
    <row r="27" spans="1:10" ht="18" customHeight="1" thickTop="1" x14ac:dyDescent="0.25">
      <c r="A27" s="11"/>
      <c r="B27" s="92"/>
      <c r="C27" s="134" t="s">
        <v>58</v>
      </c>
      <c r="D27" s="127"/>
      <c r="E27" s="93"/>
      <c r="F27" s="29"/>
      <c r="G27" s="100" t="s">
        <v>36</v>
      </c>
      <c r="H27" s="95" t="s">
        <v>37</v>
      </c>
      <c r="I27" s="28"/>
      <c r="J27" s="31"/>
    </row>
    <row r="28" spans="1:10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38</v>
      </c>
      <c r="I28" s="113"/>
      <c r="J28" s="109">
        <f>F20+J20+F26+J26</f>
        <v>0</v>
      </c>
    </row>
    <row r="29" spans="1:10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39</v>
      </c>
      <c r="I29" s="114">
        <f>Rekapitulácia!B9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40</v>
      </c>
      <c r="I30" s="80">
        <f>Rekapitulácia!B10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30"/>
      <c r="D31" s="131"/>
      <c r="E31" s="21"/>
      <c r="F31" s="11"/>
      <c r="G31" s="53">
        <v>24</v>
      </c>
      <c r="H31" s="107" t="s">
        <v>41</v>
      </c>
      <c r="I31" s="27"/>
      <c r="J31" s="191">
        <f>SUM(J28:J30)</f>
        <v>0</v>
      </c>
    </row>
    <row r="32" spans="1:10" ht="18" customHeight="1" thickBot="1" x14ac:dyDescent="0.3">
      <c r="A32" s="11"/>
      <c r="B32" s="41"/>
      <c r="C32" s="108"/>
      <c r="D32" s="115"/>
      <c r="E32" s="75"/>
      <c r="F32" s="76"/>
      <c r="G32" s="187" t="s">
        <v>42</v>
      </c>
      <c r="H32" s="188"/>
      <c r="I32" s="189"/>
      <c r="J32" s="190"/>
    </row>
    <row r="33" spans="1:10" ht="18" customHeight="1" thickTop="1" x14ac:dyDescent="0.25">
      <c r="A33" s="11"/>
      <c r="B33" s="92"/>
      <c r="C33" s="93"/>
      <c r="D33" s="132" t="s">
        <v>56</v>
      </c>
      <c r="E33" s="15"/>
      <c r="F33" s="15"/>
      <c r="G33" s="14"/>
      <c r="H33" s="132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26</v>
      </c>
      <c r="C15" s="83" t="s">
        <v>6</v>
      </c>
      <c r="D15" s="83" t="s">
        <v>53</v>
      </c>
      <c r="E15" s="84" t="s">
        <v>54</v>
      </c>
      <c r="F15" s="96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5">
        <v>1</v>
      </c>
      <c r="C16" s="86" t="s">
        <v>27</v>
      </c>
      <c r="D16" s="87">
        <f>'Rekap 14511'!B13</f>
        <v>0</v>
      </c>
      <c r="E16" s="88">
        <f>'Rekap 14511'!C13</f>
        <v>0</v>
      </c>
      <c r="F16" s="97">
        <f>'Rekap 14511'!D13</f>
        <v>0</v>
      </c>
      <c r="G16" s="52">
        <v>6</v>
      </c>
      <c r="H16" s="106" t="s">
        <v>33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28</v>
      </c>
      <c r="D17" s="69">
        <f>'Rekap 14511'!B21</f>
        <v>0</v>
      </c>
      <c r="E17" s="67">
        <f>'Rekap 14511'!C21</f>
        <v>0</v>
      </c>
      <c r="F17" s="72">
        <f>'Rekap 14511'!D21</f>
        <v>0</v>
      </c>
      <c r="G17" s="53">
        <v>7</v>
      </c>
      <c r="H17" s="107" t="s">
        <v>34</v>
      </c>
      <c r="I17" s="120"/>
      <c r="J17" s="118">
        <f>'SO 14511'!Z71</f>
        <v>0</v>
      </c>
    </row>
    <row r="18" spans="1:26" ht="18" customHeight="1" x14ac:dyDescent="0.25">
      <c r="A18" s="11"/>
      <c r="B18" s="60">
        <v>3</v>
      </c>
      <c r="C18" s="63" t="s">
        <v>29</v>
      </c>
      <c r="D18" s="70"/>
      <c r="E18" s="68"/>
      <c r="F18" s="73"/>
      <c r="G18" s="53">
        <v>8</v>
      </c>
      <c r="H18" s="107" t="s">
        <v>35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30</v>
      </c>
      <c r="D20" s="71"/>
      <c r="E20" s="91"/>
      <c r="F20" s="98">
        <f>SUM(F16:F19)</f>
        <v>0</v>
      </c>
      <c r="G20" s="53">
        <v>10</v>
      </c>
      <c r="H20" s="107" t="s">
        <v>30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6"/>
      <c r="E21" s="18"/>
      <c r="F21" s="89"/>
      <c r="G21" s="57" t="s">
        <v>49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44</v>
      </c>
      <c r="D22" s="78"/>
      <c r="E22" s="80" t="s">
        <v>47</v>
      </c>
      <c r="F22" s="72">
        <f>((F16*U22*0)+(F17*V22*0)+(F18*W22*0))/100</f>
        <v>0</v>
      </c>
      <c r="G22" s="52">
        <v>16</v>
      </c>
      <c r="H22" s="106" t="s">
        <v>50</v>
      </c>
      <c r="I22" s="121" t="s">
        <v>47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0" t="s">
        <v>48</v>
      </c>
      <c r="F23" s="73">
        <f>((F16*U23*0)+(F17*V23*0)+(F18*W23*0))/100</f>
        <v>0</v>
      </c>
      <c r="G23" s="53">
        <v>17</v>
      </c>
      <c r="H23" s="107" t="s">
        <v>51</v>
      </c>
      <c r="I23" s="121" t="s">
        <v>47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0" t="s">
        <v>47</v>
      </c>
      <c r="F24" s="73">
        <f>((F16*U24*0)+(F17*V24*0)+(F18*W24*0))/100</f>
        <v>0</v>
      </c>
      <c r="G24" s="53">
        <v>18</v>
      </c>
      <c r="H24" s="107" t="s">
        <v>52</v>
      </c>
      <c r="I24" s="121" t="s">
        <v>48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58</v>
      </c>
      <c r="D27" s="127"/>
      <c r="E27" s="93"/>
      <c r="F27" s="29"/>
      <c r="G27" s="100" t="s">
        <v>36</v>
      </c>
      <c r="H27" s="95" t="s">
        <v>37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38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39</v>
      </c>
      <c r="I29" s="114">
        <f>J28-SUM('SO 14511'!K9:'SO 14511'!K70)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40</v>
      </c>
      <c r="I30" s="80">
        <f>SUM('SO 14511'!K9:'SO 14511'!K70)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42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56</v>
      </c>
      <c r="E33" s="15"/>
      <c r="F33" s="94"/>
      <c r="G33" s="102">
        <v>26</v>
      </c>
      <c r="H33" s="133" t="s">
        <v>57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21</v>
      </c>
      <c r="B1" s="208"/>
      <c r="C1" s="208"/>
      <c r="D1" s="209"/>
      <c r="E1" s="137" t="s">
        <v>18</v>
      </c>
      <c r="F1" s="136"/>
      <c r="W1">
        <v>30.126000000000001</v>
      </c>
    </row>
    <row r="2" spans="1:26" ht="20.100000000000001" customHeight="1" x14ac:dyDescent="0.25">
      <c r="A2" s="207" t="s">
        <v>22</v>
      </c>
      <c r="B2" s="208"/>
      <c r="C2" s="208"/>
      <c r="D2" s="209"/>
      <c r="E2" s="137" t="s">
        <v>16</v>
      </c>
      <c r="F2" s="136"/>
    </row>
    <row r="3" spans="1:26" ht="20.100000000000001" customHeight="1" x14ac:dyDescent="0.25">
      <c r="A3" s="207" t="s">
        <v>23</v>
      </c>
      <c r="B3" s="208"/>
      <c r="C3" s="208"/>
      <c r="D3" s="209"/>
      <c r="E3" s="137" t="s">
        <v>62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63</v>
      </c>
      <c r="B8" s="135"/>
      <c r="C8" s="135"/>
      <c r="D8" s="135"/>
      <c r="E8" s="135"/>
      <c r="F8" s="135"/>
    </row>
    <row r="9" spans="1:26" x14ac:dyDescent="0.25">
      <c r="A9" s="140" t="s">
        <v>59</v>
      </c>
      <c r="B9" s="140" t="s">
        <v>53</v>
      </c>
      <c r="C9" s="140" t="s">
        <v>54</v>
      </c>
      <c r="D9" s="140" t="s">
        <v>30</v>
      </c>
      <c r="E9" s="140" t="s">
        <v>60</v>
      </c>
      <c r="F9" s="140" t="s">
        <v>61</v>
      </c>
    </row>
    <row r="10" spans="1:26" x14ac:dyDescent="0.25">
      <c r="A10" s="147" t="s">
        <v>64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65</v>
      </c>
      <c r="B11" s="150">
        <f>'SO 14511'!L15</f>
        <v>0</v>
      </c>
      <c r="C11" s="150">
        <f>'SO 14511'!M15</f>
        <v>0</v>
      </c>
      <c r="D11" s="150">
        <f>'SO 14511'!I15</f>
        <v>0</v>
      </c>
      <c r="E11" s="151">
        <f>'SO 14511'!P15</f>
        <v>3.33</v>
      </c>
      <c r="F11" s="151">
        <f>'SO 14511'!S15</f>
        <v>7.51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66</v>
      </c>
      <c r="B12" s="150">
        <f>'SO 14511'!L19</f>
        <v>0</v>
      </c>
      <c r="C12" s="150">
        <f>'SO 14511'!M19</f>
        <v>0</v>
      </c>
      <c r="D12" s="150">
        <f>'SO 14511'!I19</f>
        <v>0</v>
      </c>
      <c r="E12" s="151">
        <f>'SO 14511'!P19</f>
        <v>0</v>
      </c>
      <c r="F12" s="151">
        <f>'SO 14511'!S19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2" t="s">
        <v>64</v>
      </c>
      <c r="B13" s="152">
        <f>'SO 14511'!L21</f>
        <v>0</v>
      </c>
      <c r="C13" s="152">
        <f>'SO 14511'!M21</f>
        <v>0</v>
      </c>
      <c r="D13" s="152">
        <f>'SO 14511'!I21</f>
        <v>0</v>
      </c>
      <c r="E13" s="153">
        <f>'SO 14511'!P21</f>
        <v>3.33</v>
      </c>
      <c r="F13" s="153">
        <f>'SO 14511'!S21</f>
        <v>7.51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"/>
      <c r="B14" s="142"/>
      <c r="C14" s="142"/>
      <c r="D14" s="142"/>
      <c r="E14" s="141"/>
      <c r="F14" s="141"/>
    </row>
    <row r="15" spans="1:26" x14ac:dyDescent="0.25">
      <c r="A15" s="2" t="s">
        <v>67</v>
      </c>
      <c r="B15" s="152"/>
      <c r="C15" s="150"/>
      <c r="D15" s="150"/>
      <c r="E15" s="151"/>
      <c r="F15" s="151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68</v>
      </c>
      <c r="B16" s="150">
        <f>'SO 14511'!L36</f>
        <v>0</v>
      </c>
      <c r="C16" s="150">
        <f>'SO 14511'!M36</f>
        <v>0</v>
      </c>
      <c r="D16" s="150">
        <f>'SO 14511'!I36</f>
        <v>0</v>
      </c>
      <c r="E16" s="151">
        <f>'SO 14511'!P36</f>
        <v>1.17</v>
      </c>
      <c r="F16" s="151">
        <f>'SO 14511'!S36</f>
        <v>4.0599999999999996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69</v>
      </c>
      <c r="B17" s="150">
        <f>'SO 14511'!L51</f>
        <v>0</v>
      </c>
      <c r="C17" s="150">
        <f>'SO 14511'!M51</f>
        <v>0</v>
      </c>
      <c r="D17" s="150">
        <f>'SO 14511'!I51</f>
        <v>0</v>
      </c>
      <c r="E17" s="151">
        <f>'SO 14511'!P51</f>
        <v>0.02</v>
      </c>
      <c r="F17" s="151">
        <f>'SO 14511'!S51</f>
        <v>0.86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70</v>
      </c>
      <c r="B18" s="150">
        <f>'SO 14511'!L56</f>
        <v>0</v>
      </c>
      <c r="C18" s="150">
        <f>'SO 14511'!M56</f>
        <v>0</v>
      </c>
      <c r="D18" s="150">
        <f>'SO 14511'!I56</f>
        <v>0</v>
      </c>
      <c r="E18" s="151">
        <f>'SO 14511'!P56</f>
        <v>0</v>
      </c>
      <c r="F18" s="151">
        <f>'SO 14511'!S56</f>
        <v>0.03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71</v>
      </c>
      <c r="B19" s="150">
        <f>'SO 14511'!L62</f>
        <v>0</v>
      </c>
      <c r="C19" s="150">
        <f>'SO 14511'!M62</f>
        <v>0</v>
      </c>
      <c r="D19" s="150">
        <f>'SO 14511'!I62</f>
        <v>0</v>
      </c>
      <c r="E19" s="151">
        <f>'SO 14511'!P62</f>
        <v>0</v>
      </c>
      <c r="F19" s="151">
        <f>'SO 14511'!S62</f>
        <v>0.19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49" t="s">
        <v>72</v>
      </c>
      <c r="B20" s="150">
        <f>'SO 14511'!L68</f>
        <v>0</v>
      </c>
      <c r="C20" s="150">
        <f>'SO 14511'!M68</f>
        <v>0</v>
      </c>
      <c r="D20" s="150">
        <f>'SO 14511'!I68</f>
        <v>0</v>
      </c>
      <c r="E20" s="151">
        <f>'SO 14511'!P68</f>
        <v>0</v>
      </c>
      <c r="F20" s="151">
        <f>'SO 14511'!S68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2" t="s">
        <v>67</v>
      </c>
      <c r="B21" s="152">
        <f>'SO 14511'!L70</f>
        <v>0</v>
      </c>
      <c r="C21" s="152">
        <f>'SO 14511'!M70</f>
        <v>0</v>
      </c>
      <c r="D21" s="152">
        <f>'SO 14511'!I70</f>
        <v>0</v>
      </c>
      <c r="E21" s="153">
        <f>'SO 14511'!S70</f>
        <v>5.14</v>
      </c>
      <c r="F21" s="153">
        <f>'SO 14511'!V70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2" t="s">
        <v>73</v>
      </c>
      <c r="B23" s="152">
        <f>'SO 14511'!L71</f>
        <v>0</v>
      </c>
      <c r="C23" s="152">
        <f>'SO 14511'!M71</f>
        <v>0</v>
      </c>
      <c r="D23" s="152">
        <f>'SO 14511'!I71</f>
        <v>0</v>
      </c>
      <c r="E23" s="153">
        <f>'SO 14511'!S71</f>
        <v>12.65</v>
      </c>
      <c r="F23" s="153">
        <f>'SO 14511'!V71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workbookViewId="0">
      <pane ySplit="8" topLeftCell="A39" activePane="bottomLeft" state="frozen"/>
      <selection pane="bottomLeft" activeCell="D40" sqref="D4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0" t="s">
        <v>21</v>
      </c>
      <c r="C1" s="211"/>
      <c r="D1" s="211"/>
      <c r="E1" s="211"/>
      <c r="F1" s="211"/>
      <c r="G1" s="211"/>
      <c r="H1" s="212"/>
      <c r="I1" s="159" t="s">
        <v>18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0" t="s">
        <v>22</v>
      </c>
      <c r="C2" s="211"/>
      <c r="D2" s="211"/>
      <c r="E2" s="211"/>
      <c r="F2" s="211"/>
      <c r="G2" s="211"/>
      <c r="H2" s="212"/>
      <c r="I2" s="159" t="s">
        <v>16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0" t="s">
        <v>23</v>
      </c>
      <c r="C3" s="211"/>
      <c r="D3" s="211"/>
      <c r="E3" s="211"/>
      <c r="F3" s="211"/>
      <c r="G3" s="211"/>
      <c r="H3" s="212"/>
      <c r="I3" s="159" t="s">
        <v>62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85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74</v>
      </c>
      <c r="B8" s="161" t="s">
        <v>75</v>
      </c>
      <c r="C8" s="161" t="s">
        <v>76</v>
      </c>
      <c r="D8" s="161" t="s">
        <v>77</v>
      </c>
      <c r="E8" s="161" t="s">
        <v>78</v>
      </c>
      <c r="F8" s="161" t="s">
        <v>79</v>
      </c>
      <c r="G8" s="161" t="s">
        <v>80</v>
      </c>
      <c r="H8" s="161" t="s">
        <v>54</v>
      </c>
      <c r="I8" s="161" t="s">
        <v>81</v>
      </c>
      <c r="J8" s="161"/>
      <c r="K8" s="161"/>
      <c r="L8" s="161"/>
      <c r="M8" s="161"/>
      <c r="N8" s="161"/>
      <c r="O8" s="161"/>
      <c r="P8" s="161" t="s">
        <v>82</v>
      </c>
      <c r="Q8" s="155"/>
      <c r="R8" s="155"/>
      <c r="S8" s="161" t="s">
        <v>83</v>
      </c>
      <c r="T8" s="157"/>
      <c r="U8" s="157"/>
      <c r="V8" s="163" t="s">
        <v>84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86</v>
      </c>
      <c r="C11" s="172" t="s">
        <v>87</v>
      </c>
      <c r="D11" s="168" t="s">
        <v>88</v>
      </c>
      <c r="E11" s="168" t="s">
        <v>89</v>
      </c>
      <c r="F11" s="169">
        <v>3.15</v>
      </c>
      <c r="G11" s="170"/>
      <c r="H11" s="170"/>
      <c r="I11" s="170">
        <f>ROUND(F11*(G11+H11),2)</f>
        <v>0</v>
      </c>
      <c r="J11" s="168">
        <f>ROUND(F11*(N11),2)</f>
        <v>337.59</v>
      </c>
      <c r="K11" s="1">
        <f>ROUND(F11*(O11),2)</f>
        <v>0</v>
      </c>
      <c r="L11" s="1">
        <f>ROUND(F11*(G11),2)</f>
        <v>0</v>
      </c>
      <c r="M11" s="1"/>
      <c r="N11" s="1">
        <v>107.17</v>
      </c>
      <c r="O11" s="1"/>
      <c r="P11" s="167">
        <v>2.2618499999999999</v>
      </c>
      <c r="Q11" s="173"/>
      <c r="R11" s="173">
        <v>2.2618499999999999</v>
      </c>
      <c r="S11" s="149">
        <f>ROUND(F11*(R11),3)</f>
        <v>7.125</v>
      </c>
      <c r="V11" s="174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92</v>
      </c>
      <c r="F12" s="169">
        <v>21</v>
      </c>
      <c r="G12" s="170"/>
      <c r="H12" s="170"/>
      <c r="I12" s="170">
        <f>ROUND(F12*(G12+H12),2)</f>
        <v>0</v>
      </c>
      <c r="J12" s="168">
        <f>ROUND(F12*(N12),2)</f>
        <v>177.03</v>
      </c>
      <c r="K12" s="1">
        <f>ROUND(F12*(O12),2)</f>
        <v>0</v>
      </c>
      <c r="L12" s="1">
        <f>ROUND(F12*(G12),2)</f>
        <v>0</v>
      </c>
      <c r="M12" s="1"/>
      <c r="N12" s="1">
        <v>8.43</v>
      </c>
      <c r="O12" s="1"/>
      <c r="P12" s="167">
        <v>3.4099999999999998E-3</v>
      </c>
      <c r="Q12" s="173"/>
      <c r="R12" s="173">
        <v>3.4099999999999998E-3</v>
      </c>
      <c r="S12" s="149">
        <f>ROUND(F12*(R12),3)</f>
        <v>7.1999999999999995E-2</v>
      </c>
      <c r="V12" s="174"/>
      <c r="Z12">
        <v>0</v>
      </c>
    </row>
    <row r="13" spans="1:26" ht="24.95" customHeight="1" x14ac:dyDescent="0.25">
      <c r="A13" s="171"/>
      <c r="B13" s="168" t="s">
        <v>86</v>
      </c>
      <c r="C13" s="172" t="s">
        <v>93</v>
      </c>
      <c r="D13" s="168" t="s">
        <v>94</v>
      </c>
      <c r="E13" s="168" t="s">
        <v>92</v>
      </c>
      <c r="F13" s="169">
        <v>21</v>
      </c>
      <c r="G13" s="170"/>
      <c r="H13" s="170"/>
      <c r="I13" s="170">
        <f>ROUND(F13*(G13+H13),2)</f>
        <v>0</v>
      </c>
      <c r="J13" s="168">
        <f>ROUND(F13*(N13),2)</f>
        <v>66.989999999999995</v>
      </c>
      <c r="K13" s="1">
        <f>ROUND(F13*(O13),2)</f>
        <v>0</v>
      </c>
      <c r="L13" s="1">
        <f>ROUND(F13*(G13),2)</f>
        <v>0</v>
      </c>
      <c r="M13" s="1"/>
      <c r="N13" s="1">
        <v>3.19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86</v>
      </c>
      <c r="C14" s="172" t="s">
        <v>95</v>
      </c>
      <c r="D14" s="168" t="s">
        <v>96</v>
      </c>
      <c r="E14" s="168" t="s">
        <v>97</v>
      </c>
      <c r="F14" s="169">
        <v>0.28811999999999999</v>
      </c>
      <c r="G14" s="170"/>
      <c r="H14" s="170"/>
      <c r="I14" s="170">
        <f>ROUND(F14*(G14+H14),2)</f>
        <v>0</v>
      </c>
      <c r="J14" s="168">
        <f>ROUND(F14*(N14),2)</f>
        <v>392.69</v>
      </c>
      <c r="K14" s="1">
        <f>ROUND(F14*(O14),2)</f>
        <v>0</v>
      </c>
      <c r="L14" s="1">
        <f>ROUND(F14*(G14),2)</f>
        <v>0</v>
      </c>
      <c r="M14" s="1"/>
      <c r="N14" s="1">
        <v>1362.93</v>
      </c>
      <c r="O14" s="1"/>
      <c r="P14" s="167">
        <v>1.0675399999999999</v>
      </c>
      <c r="Q14" s="173"/>
      <c r="R14" s="173">
        <v>1.0675399999999999</v>
      </c>
      <c r="S14" s="149">
        <f>ROUND(F14*(R14),3)</f>
        <v>0.308</v>
      </c>
      <c r="V14" s="174"/>
      <c r="Z14">
        <v>0</v>
      </c>
    </row>
    <row r="15" spans="1:26" x14ac:dyDescent="0.25">
      <c r="A15" s="149"/>
      <c r="B15" s="149"/>
      <c r="C15" s="149"/>
      <c r="D15" s="149" t="s">
        <v>65</v>
      </c>
      <c r="E15" s="149"/>
      <c r="F15" s="167"/>
      <c r="G15" s="152"/>
      <c r="H15" s="152">
        <f>ROUND((SUM(M10:M14))/1,2)</f>
        <v>0</v>
      </c>
      <c r="I15" s="152">
        <f>ROUND((SUM(I10:I14))/1,2)</f>
        <v>0</v>
      </c>
      <c r="J15" s="149"/>
      <c r="K15" s="149"/>
      <c r="L15" s="149">
        <f>ROUND((SUM(L10:L14))/1,2)</f>
        <v>0</v>
      </c>
      <c r="M15" s="149">
        <f>ROUND((SUM(M10:M14))/1,2)</f>
        <v>0</v>
      </c>
      <c r="N15" s="149"/>
      <c r="O15" s="149"/>
      <c r="P15" s="175">
        <f>ROUND((SUM(P10:P14))/1,2)</f>
        <v>3.33</v>
      </c>
      <c r="Q15" s="146"/>
      <c r="R15" s="146"/>
      <c r="S15" s="175">
        <f>ROUND((SUM(S10:S14))/1,2)</f>
        <v>7.51</v>
      </c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"/>
      <c r="C16" s="1"/>
      <c r="D16" s="1"/>
      <c r="E16" s="1"/>
      <c r="F16" s="160"/>
      <c r="G16" s="142"/>
      <c r="H16" s="142"/>
      <c r="I16" s="142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49"/>
      <c r="B17" s="149"/>
      <c r="C17" s="149"/>
      <c r="D17" s="149" t="s">
        <v>66</v>
      </c>
      <c r="E17" s="149"/>
      <c r="F17" s="167"/>
      <c r="G17" s="150"/>
      <c r="H17" s="150"/>
      <c r="I17" s="150"/>
      <c r="J17" s="149"/>
      <c r="K17" s="149"/>
      <c r="L17" s="149"/>
      <c r="M17" s="149"/>
      <c r="N17" s="149"/>
      <c r="O17" s="149"/>
      <c r="P17" s="149"/>
      <c r="Q17" s="146"/>
      <c r="R17" s="146"/>
      <c r="S17" s="149"/>
      <c r="T17" s="146"/>
      <c r="U17" s="146"/>
      <c r="V17" s="146"/>
      <c r="W17" s="146"/>
      <c r="X17" s="146"/>
      <c r="Y17" s="146"/>
      <c r="Z17" s="146"/>
    </row>
    <row r="18" spans="1:26" ht="24.95" customHeight="1" x14ac:dyDescent="0.25">
      <c r="A18" s="171"/>
      <c r="B18" s="168" t="s">
        <v>86</v>
      </c>
      <c r="C18" s="172" t="s">
        <v>98</v>
      </c>
      <c r="D18" s="168" t="s">
        <v>99</v>
      </c>
      <c r="E18" s="168" t="s">
        <v>97</v>
      </c>
      <c r="F18" s="169">
        <v>7.5040171247999989</v>
      </c>
      <c r="G18" s="170"/>
      <c r="H18" s="170"/>
      <c r="I18" s="170">
        <f>ROUND(F18*(G18+H18),2)</f>
        <v>0</v>
      </c>
      <c r="J18" s="168">
        <f>ROUND(F18*(N18),2)</f>
        <v>88.17</v>
      </c>
      <c r="K18" s="1">
        <f>ROUND(F18*(O18),2)</f>
        <v>0</v>
      </c>
      <c r="L18" s="1">
        <f>ROUND(F18*(G18),2)</f>
        <v>0</v>
      </c>
      <c r="M18" s="1"/>
      <c r="N18" s="1">
        <v>11.75</v>
      </c>
      <c r="O18" s="1"/>
      <c r="P18" s="160"/>
      <c r="Q18" s="173"/>
      <c r="R18" s="173"/>
      <c r="S18" s="149"/>
      <c r="V18" s="174"/>
      <c r="Z18">
        <v>0</v>
      </c>
    </row>
    <row r="19" spans="1:26" x14ac:dyDescent="0.25">
      <c r="A19" s="149"/>
      <c r="B19" s="149"/>
      <c r="C19" s="149"/>
      <c r="D19" s="149" t="s">
        <v>66</v>
      </c>
      <c r="E19" s="149"/>
      <c r="F19" s="167"/>
      <c r="G19" s="152"/>
      <c r="H19" s="152">
        <f>ROUND((SUM(M17:M18))/1,2)</f>
        <v>0</v>
      </c>
      <c r="I19" s="152">
        <f>ROUND((SUM(I17:I18))/1,2)</f>
        <v>0</v>
      </c>
      <c r="J19" s="149"/>
      <c r="K19" s="149"/>
      <c r="L19" s="149">
        <f>ROUND((SUM(L17:L18))/1,2)</f>
        <v>0</v>
      </c>
      <c r="M19" s="149">
        <f>ROUND((SUM(M17:M18))/1,2)</f>
        <v>0</v>
      </c>
      <c r="N19" s="149"/>
      <c r="O19" s="149"/>
      <c r="P19" s="175">
        <f>ROUND((SUM(P17:P18))/1,2)</f>
        <v>0</v>
      </c>
      <c r="Q19" s="146"/>
      <c r="R19" s="146"/>
      <c r="S19" s="175">
        <f>ROUND((SUM(S17:S18))/1,2)</f>
        <v>0</v>
      </c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"/>
      <c r="C20" s="1"/>
      <c r="D20" s="1"/>
      <c r="E20" s="1"/>
      <c r="F20" s="160"/>
      <c r="G20" s="142"/>
      <c r="H20" s="142"/>
      <c r="I20" s="142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9"/>
      <c r="B21" s="149"/>
      <c r="C21" s="149"/>
      <c r="D21" s="2" t="s">
        <v>64</v>
      </c>
      <c r="E21" s="149"/>
      <c r="F21" s="167"/>
      <c r="G21" s="152"/>
      <c r="H21" s="152">
        <f>ROUND((SUM(M9:M20))/2,2)</f>
        <v>0</v>
      </c>
      <c r="I21" s="152">
        <f>ROUND((SUM(I9:I20))/2,2)</f>
        <v>0</v>
      </c>
      <c r="J21" s="150"/>
      <c r="K21" s="149"/>
      <c r="L21" s="150">
        <f>ROUND((SUM(L9:L20))/2,2)</f>
        <v>0</v>
      </c>
      <c r="M21" s="150">
        <f>ROUND((SUM(M9:M20))/2,2)</f>
        <v>0</v>
      </c>
      <c r="N21" s="149"/>
      <c r="O21" s="149"/>
      <c r="P21" s="175">
        <f>ROUND((SUM(P9:P20))/2,2)</f>
        <v>3.33</v>
      </c>
      <c r="S21" s="175">
        <f>ROUND((SUM(S9:S20))/2,2)</f>
        <v>7.51</v>
      </c>
    </row>
    <row r="22" spans="1:26" x14ac:dyDescent="0.25">
      <c r="A22" s="1"/>
      <c r="B22" s="1"/>
      <c r="C22" s="1"/>
      <c r="D22" s="1"/>
      <c r="E22" s="1"/>
      <c r="F22" s="160"/>
      <c r="G22" s="142"/>
      <c r="H22" s="142"/>
      <c r="I22" s="142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49"/>
      <c r="B23" s="149"/>
      <c r="C23" s="149"/>
      <c r="D23" s="2" t="s">
        <v>67</v>
      </c>
      <c r="E23" s="149"/>
      <c r="F23" s="167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6"/>
      <c r="R23" s="146"/>
      <c r="S23" s="149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/>
      <c r="B24" s="149"/>
      <c r="C24" s="149"/>
      <c r="D24" s="149" t="s">
        <v>68</v>
      </c>
      <c r="E24" s="149"/>
      <c r="F24" s="167"/>
      <c r="G24" s="150"/>
      <c r="H24" s="150"/>
      <c r="I24" s="150"/>
      <c r="J24" s="149"/>
      <c r="K24" s="149"/>
      <c r="L24" s="149"/>
      <c r="M24" s="149"/>
      <c r="N24" s="149"/>
      <c r="O24" s="149"/>
      <c r="P24" s="149"/>
      <c r="Q24" s="146"/>
      <c r="R24" s="146"/>
      <c r="S24" s="149"/>
      <c r="T24" s="146"/>
      <c r="U24" s="146"/>
      <c r="V24" s="146"/>
      <c r="W24" s="146"/>
      <c r="X24" s="146"/>
      <c r="Y24" s="146"/>
      <c r="Z24" s="146"/>
    </row>
    <row r="25" spans="1:26" ht="24.95" customHeight="1" x14ac:dyDescent="0.25">
      <c r="A25" s="171"/>
      <c r="B25" s="168" t="s">
        <v>100</v>
      </c>
      <c r="C25" s="172" t="s">
        <v>101</v>
      </c>
      <c r="D25" s="168" t="s">
        <v>102</v>
      </c>
      <c r="E25" s="168" t="s">
        <v>103</v>
      </c>
      <c r="F25" s="169">
        <v>165.2</v>
      </c>
      <c r="G25" s="170"/>
      <c r="H25" s="170"/>
      <c r="I25" s="170">
        <f t="shared" ref="I25:I35" si="0">ROUND(F25*(G25+H25),2)</f>
        <v>0</v>
      </c>
      <c r="J25" s="168">
        <f t="shared" ref="J25:J35" si="1">ROUND(F25*(N25),2)</f>
        <v>1096.93</v>
      </c>
      <c r="K25" s="1">
        <f t="shared" ref="K25:K35" si="2">ROUND(F25*(O25),2)</f>
        <v>0</v>
      </c>
      <c r="L25" s="1">
        <f t="shared" ref="L25:L33" si="3">ROUND(F25*(G25),2)</f>
        <v>0</v>
      </c>
      <c r="M25" s="1"/>
      <c r="N25" s="1">
        <v>6.64</v>
      </c>
      <c r="O25" s="1"/>
      <c r="P25" s="167">
        <v>2.5999999999999998E-4</v>
      </c>
      <c r="Q25" s="173"/>
      <c r="R25" s="173">
        <v>2.5999999999999998E-4</v>
      </c>
      <c r="S25" s="149">
        <f>ROUND(F25*(R25),3)</f>
        <v>4.2999999999999997E-2</v>
      </c>
      <c r="V25" s="174"/>
      <c r="Z25">
        <v>0</v>
      </c>
    </row>
    <row r="26" spans="1:26" ht="24.95" customHeight="1" x14ac:dyDescent="0.25">
      <c r="A26" s="171"/>
      <c r="B26" s="168" t="s">
        <v>100</v>
      </c>
      <c r="C26" s="172" t="s">
        <v>104</v>
      </c>
      <c r="D26" s="168" t="s">
        <v>105</v>
      </c>
      <c r="E26" s="168" t="s">
        <v>103</v>
      </c>
      <c r="F26" s="169">
        <v>33</v>
      </c>
      <c r="G26" s="170"/>
      <c r="H26" s="170"/>
      <c r="I26" s="170">
        <f t="shared" si="0"/>
        <v>0</v>
      </c>
      <c r="J26" s="168">
        <f t="shared" si="1"/>
        <v>304.92</v>
      </c>
      <c r="K26" s="1">
        <f t="shared" si="2"/>
        <v>0</v>
      </c>
      <c r="L26" s="1">
        <f t="shared" si="3"/>
        <v>0</v>
      </c>
      <c r="M26" s="1"/>
      <c r="N26" s="1">
        <v>9.24</v>
      </c>
      <c r="O26" s="1"/>
      <c r="P26" s="167">
        <v>2.5999999999999998E-4</v>
      </c>
      <c r="Q26" s="173"/>
      <c r="R26" s="173">
        <v>2.5999999999999998E-4</v>
      </c>
      <c r="S26" s="149">
        <f>ROUND(F26*(R26),3)</f>
        <v>8.9999999999999993E-3</v>
      </c>
      <c r="V26" s="174"/>
      <c r="Z26">
        <v>0</v>
      </c>
    </row>
    <row r="27" spans="1:26" ht="24.95" customHeight="1" x14ac:dyDescent="0.25">
      <c r="A27" s="171"/>
      <c r="B27" s="168" t="s">
        <v>100</v>
      </c>
      <c r="C27" s="172" t="s">
        <v>106</v>
      </c>
      <c r="D27" s="168" t="s">
        <v>107</v>
      </c>
      <c r="E27" s="168" t="s">
        <v>103</v>
      </c>
      <c r="F27" s="169">
        <v>10</v>
      </c>
      <c r="G27" s="170"/>
      <c r="H27" s="170"/>
      <c r="I27" s="170">
        <f t="shared" si="0"/>
        <v>0</v>
      </c>
      <c r="J27" s="168">
        <f t="shared" si="1"/>
        <v>100.3</v>
      </c>
      <c r="K27" s="1">
        <f t="shared" si="2"/>
        <v>0</v>
      </c>
      <c r="L27" s="1">
        <f t="shared" si="3"/>
        <v>0</v>
      </c>
      <c r="M27" s="1"/>
      <c r="N27" s="1">
        <v>10.029999999999999</v>
      </c>
      <c r="O27" s="1"/>
      <c r="P27" s="167">
        <v>2.5999999999999998E-4</v>
      </c>
      <c r="Q27" s="173"/>
      <c r="R27" s="173">
        <v>2.5999999999999998E-4</v>
      </c>
      <c r="S27" s="149">
        <f>ROUND(F27*(R27),3)</f>
        <v>3.0000000000000001E-3</v>
      </c>
      <c r="V27" s="174"/>
      <c r="Z27">
        <v>0</v>
      </c>
    </row>
    <row r="28" spans="1:26" ht="24.95" customHeight="1" x14ac:dyDescent="0.25">
      <c r="A28" s="171"/>
      <c r="B28" s="168" t="s">
        <v>100</v>
      </c>
      <c r="C28" s="172" t="s">
        <v>108</v>
      </c>
      <c r="D28" s="168" t="s">
        <v>109</v>
      </c>
      <c r="E28" s="168" t="s">
        <v>92</v>
      </c>
      <c r="F28" s="169">
        <v>105.616</v>
      </c>
      <c r="G28" s="170"/>
      <c r="H28" s="170"/>
      <c r="I28" s="170">
        <f t="shared" si="0"/>
        <v>0</v>
      </c>
      <c r="J28" s="168">
        <f t="shared" si="1"/>
        <v>167.93</v>
      </c>
      <c r="K28" s="1">
        <f t="shared" si="2"/>
        <v>0</v>
      </c>
      <c r="L28" s="1">
        <f t="shared" si="3"/>
        <v>0</v>
      </c>
      <c r="M28" s="1"/>
      <c r="N28" s="1">
        <v>1.5899999999999999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100</v>
      </c>
      <c r="C29" s="172" t="s">
        <v>110</v>
      </c>
      <c r="D29" s="168" t="s">
        <v>111</v>
      </c>
      <c r="E29" s="168" t="s">
        <v>92</v>
      </c>
      <c r="F29" s="169">
        <v>105.616</v>
      </c>
      <c r="G29" s="170"/>
      <c r="H29" s="170"/>
      <c r="I29" s="170">
        <f t="shared" si="0"/>
        <v>0</v>
      </c>
      <c r="J29" s="168">
        <f t="shared" si="1"/>
        <v>145.75</v>
      </c>
      <c r="K29" s="1">
        <f t="shared" si="2"/>
        <v>0</v>
      </c>
      <c r="L29" s="1">
        <f t="shared" si="3"/>
        <v>0</v>
      </c>
      <c r="M29" s="1"/>
      <c r="N29" s="1">
        <v>1.38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100</v>
      </c>
      <c r="C30" s="172" t="s">
        <v>112</v>
      </c>
      <c r="D30" s="168" t="s">
        <v>113</v>
      </c>
      <c r="E30" s="168" t="s">
        <v>89</v>
      </c>
      <c r="F30" s="169">
        <v>6.1265679999999998</v>
      </c>
      <c r="G30" s="170"/>
      <c r="H30" s="170"/>
      <c r="I30" s="170">
        <f t="shared" si="0"/>
        <v>0</v>
      </c>
      <c r="J30" s="168">
        <f t="shared" si="1"/>
        <v>184.59</v>
      </c>
      <c r="K30" s="1">
        <f t="shared" si="2"/>
        <v>0</v>
      </c>
      <c r="L30" s="1">
        <f t="shared" si="3"/>
        <v>0</v>
      </c>
      <c r="M30" s="1"/>
      <c r="N30" s="1">
        <v>30.13</v>
      </c>
      <c r="O30" s="1"/>
      <c r="P30" s="167">
        <v>2.3550000000000001E-2</v>
      </c>
      <c r="Q30" s="173"/>
      <c r="R30" s="173">
        <v>2.3550000000000001E-2</v>
      </c>
      <c r="S30" s="149">
        <f>ROUND(F30*(R30),3)</f>
        <v>0.14399999999999999</v>
      </c>
      <c r="V30" s="174"/>
      <c r="Z30">
        <v>0</v>
      </c>
    </row>
    <row r="31" spans="1:26" ht="24.95" customHeight="1" x14ac:dyDescent="0.25">
      <c r="A31" s="171"/>
      <c r="B31" s="168" t="s">
        <v>100</v>
      </c>
      <c r="C31" s="172" t="s">
        <v>114</v>
      </c>
      <c r="D31" s="168" t="s">
        <v>115</v>
      </c>
      <c r="E31" s="168" t="s">
        <v>92</v>
      </c>
      <c r="F31" s="169">
        <v>11.96</v>
      </c>
      <c r="G31" s="170"/>
      <c r="H31" s="170"/>
      <c r="I31" s="170">
        <f t="shared" si="0"/>
        <v>0</v>
      </c>
      <c r="J31" s="168">
        <f t="shared" si="1"/>
        <v>197.46</v>
      </c>
      <c r="K31" s="1">
        <f t="shared" si="2"/>
        <v>0</v>
      </c>
      <c r="L31" s="1">
        <f t="shared" si="3"/>
        <v>0</v>
      </c>
      <c r="M31" s="1"/>
      <c r="N31" s="1">
        <v>16.510000000000002</v>
      </c>
      <c r="O31" s="1"/>
      <c r="P31" s="167">
        <v>1.3610000000000001E-2</v>
      </c>
      <c r="Q31" s="173"/>
      <c r="R31" s="173">
        <v>1.3610000000000001E-2</v>
      </c>
      <c r="S31" s="149">
        <f>ROUND(F31*(R31),3)</f>
        <v>0.16300000000000001</v>
      </c>
      <c r="V31" s="174"/>
      <c r="Z31">
        <v>0</v>
      </c>
    </row>
    <row r="32" spans="1:26" ht="34.5" x14ac:dyDescent="0.25">
      <c r="A32" s="171"/>
      <c r="B32" s="168" t="s">
        <v>100</v>
      </c>
      <c r="C32" s="172" t="s">
        <v>116</v>
      </c>
      <c r="D32" s="168" t="s">
        <v>178</v>
      </c>
      <c r="E32" s="168" t="s">
        <v>92</v>
      </c>
      <c r="F32" s="169">
        <v>26.884</v>
      </c>
      <c r="G32" s="170"/>
      <c r="H32" s="170"/>
      <c r="I32" s="170">
        <f t="shared" si="0"/>
        <v>0</v>
      </c>
      <c r="J32" s="168">
        <f t="shared" si="1"/>
        <v>622.1</v>
      </c>
      <c r="K32" s="1">
        <f t="shared" si="2"/>
        <v>0</v>
      </c>
      <c r="L32" s="1">
        <f t="shared" si="3"/>
        <v>0</v>
      </c>
      <c r="M32" s="1"/>
      <c r="N32" s="1">
        <v>23.14</v>
      </c>
      <c r="O32" s="1"/>
      <c r="P32" s="167">
        <v>2.9839999999999998E-2</v>
      </c>
      <c r="Q32" s="173"/>
      <c r="R32" s="173">
        <v>2.9839999999999998E-2</v>
      </c>
      <c r="S32" s="149">
        <f>ROUND(F32*(R32),3)</f>
        <v>0.80200000000000005</v>
      </c>
      <c r="V32" s="174"/>
      <c r="Z32">
        <v>0</v>
      </c>
    </row>
    <row r="33" spans="1:26" ht="24.95" customHeight="1" x14ac:dyDescent="0.25">
      <c r="A33" s="171"/>
      <c r="B33" s="168" t="s">
        <v>100</v>
      </c>
      <c r="C33" s="172" t="s">
        <v>117</v>
      </c>
      <c r="D33" s="168" t="s">
        <v>118</v>
      </c>
      <c r="E33" s="168" t="s">
        <v>97</v>
      </c>
      <c r="F33" s="169">
        <v>4.0632928363999996</v>
      </c>
      <c r="G33" s="170"/>
      <c r="H33" s="170"/>
      <c r="I33" s="170">
        <f t="shared" si="0"/>
        <v>0</v>
      </c>
      <c r="J33" s="168">
        <f t="shared" si="1"/>
        <v>190.2</v>
      </c>
      <c r="K33" s="1">
        <f t="shared" si="2"/>
        <v>0</v>
      </c>
      <c r="L33" s="1">
        <f t="shared" si="3"/>
        <v>0</v>
      </c>
      <c r="M33" s="1"/>
      <c r="N33" s="1">
        <v>46.81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119</v>
      </c>
      <c r="C34" s="172" t="s">
        <v>120</v>
      </c>
      <c r="D34" s="168" t="s">
        <v>121</v>
      </c>
      <c r="E34" s="168" t="s">
        <v>89</v>
      </c>
      <c r="F34" s="169">
        <v>4.0053200000000002</v>
      </c>
      <c r="G34" s="170"/>
      <c r="H34" s="170"/>
      <c r="I34" s="170">
        <f t="shared" si="0"/>
        <v>0</v>
      </c>
      <c r="J34" s="168">
        <f t="shared" si="1"/>
        <v>821.09</v>
      </c>
      <c r="K34" s="1">
        <f t="shared" si="2"/>
        <v>0</v>
      </c>
      <c r="L34" s="1"/>
      <c r="M34" s="1">
        <f>ROUND(F34*(G34),2)</f>
        <v>0</v>
      </c>
      <c r="N34" s="1">
        <v>205</v>
      </c>
      <c r="O34" s="1"/>
      <c r="P34" s="167">
        <v>0.55000000000000004</v>
      </c>
      <c r="Q34" s="173"/>
      <c r="R34" s="173">
        <v>0.55000000000000004</v>
      </c>
      <c r="S34" s="149">
        <f>ROUND(F34*(R34),3)</f>
        <v>2.2029999999999998</v>
      </c>
      <c r="V34" s="174"/>
      <c r="Z34">
        <v>0</v>
      </c>
    </row>
    <row r="35" spans="1:26" ht="24.95" customHeight="1" x14ac:dyDescent="0.25">
      <c r="A35" s="171"/>
      <c r="B35" s="168" t="s">
        <v>119</v>
      </c>
      <c r="C35" s="172" t="s">
        <v>122</v>
      </c>
      <c r="D35" s="168" t="s">
        <v>123</v>
      </c>
      <c r="E35" s="168" t="s">
        <v>89</v>
      </c>
      <c r="F35" s="169">
        <v>1.2672000000000001</v>
      </c>
      <c r="G35" s="170"/>
      <c r="H35" s="170"/>
      <c r="I35" s="170">
        <f t="shared" si="0"/>
        <v>0</v>
      </c>
      <c r="J35" s="168">
        <f t="shared" si="1"/>
        <v>367.55</v>
      </c>
      <c r="K35" s="1">
        <f t="shared" si="2"/>
        <v>0</v>
      </c>
      <c r="L35" s="1"/>
      <c r="M35" s="1">
        <f>ROUND(F35*(G35),2)</f>
        <v>0</v>
      </c>
      <c r="N35" s="1">
        <v>290.05</v>
      </c>
      <c r="O35" s="1"/>
      <c r="P35" s="167">
        <v>0.55000000000000004</v>
      </c>
      <c r="Q35" s="173"/>
      <c r="R35" s="173">
        <v>0.55000000000000004</v>
      </c>
      <c r="S35" s="149">
        <f>ROUND(F35*(R35),3)</f>
        <v>0.69699999999999995</v>
      </c>
      <c r="V35" s="174"/>
      <c r="Z35">
        <v>0</v>
      </c>
    </row>
    <row r="36" spans="1:26" x14ac:dyDescent="0.25">
      <c r="A36" s="149"/>
      <c r="B36" s="149"/>
      <c r="C36" s="149"/>
      <c r="D36" s="149" t="s">
        <v>68</v>
      </c>
      <c r="E36" s="149"/>
      <c r="F36" s="167"/>
      <c r="G36" s="152"/>
      <c r="H36" s="152">
        <f>ROUND((SUM(M24:M35))/1,2)</f>
        <v>0</v>
      </c>
      <c r="I36" s="152">
        <f>ROUND((SUM(I24:I35))/1,2)</f>
        <v>0</v>
      </c>
      <c r="J36" s="149"/>
      <c r="K36" s="149"/>
      <c r="L36" s="149">
        <f>ROUND((SUM(L24:L35))/1,2)</f>
        <v>0</v>
      </c>
      <c r="M36" s="149">
        <f>ROUND((SUM(M24:M35))/1,2)</f>
        <v>0</v>
      </c>
      <c r="N36" s="149"/>
      <c r="O36" s="149"/>
      <c r="P36" s="175">
        <f>ROUND((SUM(P24:P35))/1,2)</f>
        <v>1.17</v>
      </c>
      <c r="Q36" s="146"/>
      <c r="R36" s="146"/>
      <c r="S36" s="175">
        <f>ROUND((SUM(S24:S35))/1,2)</f>
        <v>4.0599999999999996</v>
      </c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149" t="s">
        <v>69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124</v>
      </c>
      <c r="C39" s="172" t="s">
        <v>125</v>
      </c>
      <c r="D39" s="168" t="s">
        <v>179</v>
      </c>
      <c r="E39" s="168" t="s">
        <v>126</v>
      </c>
      <c r="F39" s="169">
        <v>105.616</v>
      </c>
      <c r="G39" s="170"/>
      <c r="H39" s="170"/>
      <c r="I39" s="170">
        <f t="shared" ref="I39:I50" si="4">ROUND(F39*(G39+H39),2)</f>
        <v>0</v>
      </c>
      <c r="J39" s="168">
        <f t="shared" ref="J39:J50" si="5">ROUND(F39*(N39),2)</f>
        <v>1704.64</v>
      </c>
      <c r="K39" s="1">
        <f t="shared" ref="K39:K50" si="6">ROUND(F39*(O39),2)</f>
        <v>0</v>
      </c>
      <c r="L39" s="1">
        <f t="shared" ref="L39:L50" si="7">ROUND(F39*(G39),2)</f>
        <v>0</v>
      </c>
      <c r="M39" s="1"/>
      <c r="N39" s="1">
        <v>16.14</v>
      </c>
      <c r="O39" s="1"/>
      <c r="P39" s="167">
        <v>6.8100000000000001E-3</v>
      </c>
      <c r="Q39" s="173"/>
      <c r="R39" s="173">
        <v>6.8100000000000001E-3</v>
      </c>
      <c r="S39" s="149">
        <f t="shared" ref="S39:S49" si="8">ROUND(F39*(R39),3)</f>
        <v>0.71899999999999997</v>
      </c>
      <c r="V39" s="174"/>
      <c r="Z39">
        <v>0</v>
      </c>
    </row>
    <row r="40" spans="1:26" ht="23.25" x14ac:dyDescent="0.25">
      <c r="A40" s="171"/>
      <c r="B40" s="168" t="s">
        <v>127</v>
      </c>
      <c r="C40" s="172" t="s">
        <v>128</v>
      </c>
      <c r="D40" s="168" t="s">
        <v>129</v>
      </c>
      <c r="E40" s="168" t="s">
        <v>130</v>
      </c>
      <c r="F40" s="169">
        <v>2</v>
      </c>
      <c r="G40" s="170"/>
      <c r="H40" s="170"/>
      <c r="I40" s="170">
        <f t="shared" si="4"/>
        <v>0</v>
      </c>
      <c r="J40" s="168">
        <f t="shared" si="5"/>
        <v>177</v>
      </c>
      <c r="K40" s="1">
        <f t="shared" si="6"/>
        <v>0</v>
      </c>
      <c r="L40" s="1">
        <f t="shared" si="7"/>
        <v>0</v>
      </c>
      <c r="M40" s="1"/>
      <c r="N40" s="1">
        <v>88.5</v>
      </c>
      <c r="O40" s="1"/>
      <c r="P40" s="167">
        <v>1.776875E-3</v>
      </c>
      <c r="Q40" s="173"/>
      <c r="R40" s="173">
        <v>1.776875E-3</v>
      </c>
      <c r="S40" s="149">
        <f t="shared" si="8"/>
        <v>4.0000000000000001E-3</v>
      </c>
      <c r="V40" s="174"/>
      <c r="Z40">
        <v>0</v>
      </c>
    </row>
    <row r="41" spans="1:26" ht="24.95" customHeight="1" x14ac:dyDescent="0.25">
      <c r="A41" s="171"/>
      <c r="B41" s="168" t="s">
        <v>127</v>
      </c>
      <c r="C41" s="172" t="s">
        <v>131</v>
      </c>
      <c r="D41" s="168" t="s">
        <v>132</v>
      </c>
      <c r="E41" s="168" t="s">
        <v>103</v>
      </c>
      <c r="F41" s="169">
        <v>20</v>
      </c>
      <c r="G41" s="170"/>
      <c r="H41" s="170"/>
      <c r="I41" s="170">
        <f t="shared" si="4"/>
        <v>0</v>
      </c>
      <c r="J41" s="168">
        <f t="shared" si="5"/>
        <v>193.2</v>
      </c>
      <c r="K41" s="1">
        <f t="shared" si="6"/>
        <v>0</v>
      </c>
      <c r="L41" s="1">
        <f t="shared" si="7"/>
        <v>0</v>
      </c>
      <c r="M41" s="1"/>
      <c r="N41" s="1">
        <v>9.66</v>
      </c>
      <c r="O41" s="1"/>
      <c r="P41" s="167">
        <v>1.2999999999999999E-4</v>
      </c>
      <c r="Q41" s="173"/>
      <c r="R41" s="173">
        <v>1.2999999999999999E-4</v>
      </c>
      <c r="S41" s="149">
        <f t="shared" si="8"/>
        <v>3.0000000000000001E-3</v>
      </c>
      <c r="V41" s="174"/>
      <c r="Z41">
        <v>0</v>
      </c>
    </row>
    <row r="42" spans="1:26" ht="24.95" customHeight="1" x14ac:dyDescent="0.25">
      <c r="A42" s="171"/>
      <c r="B42" s="168" t="s">
        <v>127</v>
      </c>
      <c r="C42" s="172" t="s">
        <v>133</v>
      </c>
      <c r="D42" s="168" t="s">
        <v>134</v>
      </c>
      <c r="E42" s="168" t="s">
        <v>103</v>
      </c>
      <c r="F42" s="169">
        <v>20</v>
      </c>
      <c r="G42" s="170"/>
      <c r="H42" s="170"/>
      <c r="I42" s="170">
        <f t="shared" si="4"/>
        <v>0</v>
      </c>
      <c r="J42" s="168">
        <f t="shared" si="5"/>
        <v>159</v>
      </c>
      <c r="K42" s="1">
        <f t="shared" si="6"/>
        <v>0</v>
      </c>
      <c r="L42" s="1">
        <f t="shared" si="7"/>
        <v>0</v>
      </c>
      <c r="M42" s="1"/>
      <c r="N42" s="1">
        <v>7.95</v>
      </c>
      <c r="O42" s="1"/>
      <c r="P42" s="167">
        <v>1.33E-3</v>
      </c>
      <c r="Q42" s="173"/>
      <c r="R42" s="173">
        <v>1.33E-3</v>
      </c>
      <c r="S42" s="149">
        <f t="shared" si="8"/>
        <v>2.7E-2</v>
      </c>
      <c r="V42" s="174"/>
      <c r="Z42">
        <v>0</v>
      </c>
    </row>
    <row r="43" spans="1:26" ht="24.95" customHeight="1" x14ac:dyDescent="0.25">
      <c r="A43" s="171"/>
      <c r="B43" s="168" t="s">
        <v>127</v>
      </c>
      <c r="C43" s="172" t="s">
        <v>135</v>
      </c>
      <c r="D43" s="168" t="s">
        <v>136</v>
      </c>
      <c r="E43" s="168" t="s">
        <v>103</v>
      </c>
      <c r="F43" s="169">
        <v>10</v>
      </c>
      <c r="G43" s="170"/>
      <c r="H43" s="170"/>
      <c r="I43" s="170">
        <f t="shared" si="4"/>
        <v>0</v>
      </c>
      <c r="J43" s="168">
        <f t="shared" si="5"/>
        <v>136</v>
      </c>
      <c r="K43" s="1">
        <f t="shared" si="6"/>
        <v>0</v>
      </c>
      <c r="L43" s="1">
        <f t="shared" si="7"/>
        <v>0</v>
      </c>
      <c r="M43" s="1"/>
      <c r="N43" s="1">
        <v>13.6</v>
      </c>
      <c r="O43" s="1"/>
      <c r="P43" s="167">
        <v>8.4999999999999995E-4</v>
      </c>
      <c r="Q43" s="173"/>
      <c r="R43" s="173">
        <v>8.4999999999999995E-4</v>
      </c>
      <c r="S43" s="149">
        <f t="shared" si="8"/>
        <v>8.9999999999999993E-3</v>
      </c>
      <c r="V43" s="174"/>
      <c r="Z43">
        <v>0</v>
      </c>
    </row>
    <row r="44" spans="1:26" ht="34.5" x14ac:dyDescent="0.25">
      <c r="A44" s="171"/>
      <c r="B44" s="168" t="s">
        <v>127</v>
      </c>
      <c r="C44" s="172" t="s">
        <v>137</v>
      </c>
      <c r="D44" s="168" t="s">
        <v>138</v>
      </c>
      <c r="E44" s="168" t="s">
        <v>103</v>
      </c>
      <c r="F44" s="169">
        <v>12</v>
      </c>
      <c r="G44" s="170"/>
      <c r="H44" s="170"/>
      <c r="I44" s="170">
        <f t="shared" si="4"/>
        <v>0</v>
      </c>
      <c r="J44" s="168">
        <f t="shared" si="5"/>
        <v>85.2</v>
      </c>
      <c r="K44" s="1">
        <f t="shared" si="6"/>
        <v>0</v>
      </c>
      <c r="L44" s="1">
        <f t="shared" si="7"/>
        <v>0</v>
      </c>
      <c r="M44" s="1"/>
      <c r="N44" s="1">
        <v>7.1</v>
      </c>
      <c r="O44" s="1"/>
      <c r="P44" s="167">
        <v>5.1999999999999995E-4</v>
      </c>
      <c r="Q44" s="173"/>
      <c r="R44" s="173">
        <v>5.1999999999999995E-4</v>
      </c>
      <c r="S44" s="149">
        <f t="shared" si="8"/>
        <v>6.0000000000000001E-3</v>
      </c>
      <c r="V44" s="174"/>
      <c r="Z44">
        <v>0</v>
      </c>
    </row>
    <row r="45" spans="1:26" ht="35.1" customHeight="1" x14ac:dyDescent="0.25">
      <c r="A45" s="171"/>
      <c r="B45" s="168" t="s">
        <v>127</v>
      </c>
      <c r="C45" s="172" t="s">
        <v>139</v>
      </c>
      <c r="D45" s="168" t="s">
        <v>140</v>
      </c>
      <c r="E45" s="168" t="s">
        <v>103</v>
      </c>
      <c r="F45" s="169">
        <v>12</v>
      </c>
      <c r="G45" s="170"/>
      <c r="H45" s="170"/>
      <c r="I45" s="170">
        <f t="shared" si="4"/>
        <v>0</v>
      </c>
      <c r="J45" s="168">
        <f t="shared" si="5"/>
        <v>92.88</v>
      </c>
      <c r="K45" s="1">
        <f t="shared" si="6"/>
        <v>0</v>
      </c>
      <c r="L45" s="1">
        <f t="shared" si="7"/>
        <v>0</v>
      </c>
      <c r="M45" s="1"/>
      <c r="N45" s="1">
        <v>7.74</v>
      </c>
      <c r="O45" s="1"/>
      <c r="P45" s="167">
        <v>5.1999999999999995E-4</v>
      </c>
      <c r="Q45" s="173"/>
      <c r="R45" s="173">
        <v>5.1999999999999995E-4</v>
      </c>
      <c r="S45" s="149">
        <f t="shared" si="8"/>
        <v>6.0000000000000001E-3</v>
      </c>
      <c r="V45" s="174"/>
      <c r="Z45">
        <v>0</v>
      </c>
    </row>
    <row r="46" spans="1:26" ht="24.95" customHeight="1" x14ac:dyDescent="0.25">
      <c r="A46" s="171"/>
      <c r="B46" s="168" t="s">
        <v>127</v>
      </c>
      <c r="C46" s="172" t="s">
        <v>141</v>
      </c>
      <c r="D46" s="168" t="s">
        <v>142</v>
      </c>
      <c r="E46" s="168" t="s">
        <v>103</v>
      </c>
      <c r="F46" s="169">
        <v>20</v>
      </c>
      <c r="G46" s="170"/>
      <c r="H46" s="170"/>
      <c r="I46" s="170">
        <f t="shared" si="4"/>
        <v>0</v>
      </c>
      <c r="J46" s="168">
        <f t="shared" si="5"/>
        <v>295.39999999999998</v>
      </c>
      <c r="K46" s="1">
        <f t="shared" si="6"/>
        <v>0</v>
      </c>
      <c r="L46" s="1">
        <f t="shared" si="7"/>
        <v>0</v>
      </c>
      <c r="M46" s="1"/>
      <c r="N46" s="1">
        <v>14.77</v>
      </c>
      <c r="O46" s="1"/>
      <c r="P46" s="167">
        <v>2.7000000000000001E-3</v>
      </c>
      <c r="Q46" s="173"/>
      <c r="R46" s="173">
        <v>2.7000000000000001E-3</v>
      </c>
      <c r="S46" s="149">
        <f t="shared" si="8"/>
        <v>5.3999999999999999E-2</v>
      </c>
      <c r="V46" s="174"/>
      <c r="Z46">
        <v>0</v>
      </c>
    </row>
    <row r="47" spans="1:26" ht="24.95" customHeight="1" x14ac:dyDescent="0.25">
      <c r="A47" s="171"/>
      <c r="B47" s="168" t="s">
        <v>127</v>
      </c>
      <c r="C47" s="172" t="s">
        <v>143</v>
      </c>
      <c r="D47" s="168" t="s">
        <v>144</v>
      </c>
      <c r="E47" s="168" t="s">
        <v>130</v>
      </c>
      <c r="F47" s="169">
        <v>2</v>
      </c>
      <c r="G47" s="170"/>
      <c r="H47" s="170"/>
      <c r="I47" s="170">
        <f t="shared" si="4"/>
        <v>0</v>
      </c>
      <c r="J47" s="168">
        <f t="shared" si="5"/>
        <v>24.04</v>
      </c>
      <c r="K47" s="1">
        <f t="shared" si="6"/>
        <v>0</v>
      </c>
      <c r="L47" s="1">
        <f t="shared" si="7"/>
        <v>0</v>
      </c>
      <c r="M47" s="1"/>
      <c r="N47" s="1">
        <v>12.02</v>
      </c>
      <c r="O47" s="1"/>
      <c r="P47" s="167">
        <v>1E-3</v>
      </c>
      <c r="Q47" s="173"/>
      <c r="R47" s="173">
        <v>1E-3</v>
      </c>
      <c r="S47" s="149">
        <f t="shared" si="8"/>
        <v>2E-3</v>
      </c>
      <c r="V47" s="174"/>
      <c r="Z47">
        <v>0</v>
      </c>
    </row>
    <row r="48" spans="1:26" ht="24.95" customHeight="1" x14ac:dyDescent="0.25">
      <c r="A48" s="171"/>
      <c r="B48" s="168" t="s">
        <v>127</v>
      </c>
      <c r="C48" s="172" t="s">
        <v>145</v>
      </c>
      <c r="D48" s="168" t="s">
        <v>146</v>
      </c>
      <c r="E48" s="168" t="s">
        <v>103</v>
      </c>
      <c r="F48" s="169">
        <v>6</v>
      </c>
      <c r="G48" s="170"/>
      <c r="H48" s="170"/>
      <c r="I48" s="170">
        <f t="shared" si="4"/>
        <v>0</v>
      </c>
      <c r="J48" s="168">
        <f t="shared" si="5"/>
        <v>97.32</v>
      </c>
      <c r="K48" s="1">
        <f t="shared" si="6"/>
        <v>0</v>
      </c>
      <c r="L48" s="1">
        <f t="shared" si="7"/>
        <v>0</v>
      </c>
      <c r="M48" s="1"/>
      <c r="N48" s="1">
        <v>16.22</v>
      </c>
      <c r="O48" s="1"/>
      <c r="P48" s="167">
        <v>2.6900000000000001E-3</v>
      </c>
      <c r="Q48" s="173"/>
      <c r="R48" s="173">
        <v>2.6900000000000001E-3</v>
      </c>
      <c r="S48" s="149">
        <f t="shared" si="8"/>
        <v>1.6E-2</v>
      </c>
      <c r="V48" s="174"/>
      <c r="Z48">
        <v>0</v>
      </c>
    </row>
    <row r="49" spans="1:26" ht="35.1" customHeight="1" x14ac:dyDescent="0.25">
      <c r="A49" s="171"/>
      <c r="B49" s="168" t="s">
        <v>127</v>
      </c>
      <c r="C49" s="172" t="s">
        <v>147</v>
      </c>
      <c r="D49" s="168" t="s">
        <v>148</v>
      </c>
      <c r="E49" s="168" t="s">
        <v>103</v>
      </c>
      <c r="F49" s="169">
        <v>4.8</v>
      </c>
      <c r="G49" s="170"/>
      <c r="H49" s="170"/>
      <c r="I49" s="170">
        <f t="shared" si="4"/>
        <v>0</v>
      </c>
      <c r="J49" s="168">
        <f t="shared" si="5"/>
        <v>65.66</v>
      </c>
      <c r="K49" s="1">
        <f t="shared" si="6"/>
        <v>0</v>
      </c>
      <c r="L49" s="1">
        <f t="shared" si="7"/>
        <v>0</v>
      </c>
      <c r="M49" s="1"/>
      <c r="N49" s="1">
        <v>13.68</v>
      </c>
      <c r="O49" s="1"/>
      <c r="P49" s="167">
        <v>2.7395000000000002E-3</v>
      </c>
      <c r="Q49" s="173"/>
      <c r="R49" s="173">
        <v>2.7395000000000002E-3</v>
      </c>
      <c r="S49" s="149">
        <f t="shared" si="8"/>
        <v>1.2999999999999999E-2</v>
      </c>
      <c r="V49" s="174"/>
      <c r="Z49">
        <v>0</v>
      </c>
    </row>
    <row r="50" spans="1:26" ht="24.95" customHeight="1" x14ac:dyDescent="0.25">
      <c r="A50" s="171"/>
      <c r="B50" s="168" t="s">
        <v>149</v>
      </c>
      <c r="C50" s="172" t="s">
        <v>150</v>
      </c>
      <c r="D50" s="168" t="s">
        <v>151</v>
      </c>
      <c r="E50" s="168" t="s">
        <v>97</v>
      </c>
      <c r="F50" s="169">
        <v>0.85826831000000003</v>
      </c>
      <c r="G50" s="170"/>
      <c r="H50" s="170"/>
      <c r="I50" s="170">
        <f t="shared" si="4"/>
        <v>0</v>
      </c>
      <c r="J50" s="168">
        <f t="shared" si="5"/>
        <v>50.39</v>
      </c>
      <c r="K50" s="1">
        <f t="shared" si="6"/>
        <v>0</v>
      </c>
      <c r="L50" s="1">
        <f t="shared" si="7"/>
        <v>0</v>
      </c>
      <c r="M50" s="1"/>
      <c r="N50" s="1">
        <v>58.71</v>
      </c>
      <c r="O50" s="1"/>
      <c r="P50" s="160"/>
      <c r="Q50" s="173"/>
      <c r="R50" s="173"/>
      <c r="S50" s="149"/>
      <c r="V50" s="174"/>
      <c r="Z50">
        <v>0</v>
      </c>
    </row>
    <row r="51" spans="1:26" x14ac:dyDescent="0.25">
      <c r="A51" s="149"/>
      <c r="B51" s="149"/>
      <c r="C51" s="149"/>
      <c r="D51" s="149" t="s">
        <v>69</v>
      </c>
      <c r="E51" s="149"/>
      <c r="F51" s="167"/>
      <c r="G51" s="152"/>
      <c r="H51" s="152">
        <f>ROUND((SUM(M38:M50))/1,2)</f>
        <v>0</v>
      </c>
      <c r="I51" s="152">
        <f>ROUND((SUM(I38:I50))/1,2)</f>
        <v>0</v>
      </c>
      <c r="J51" s="149"/>
      <c r="K51" s="149"/>
      <c r="L51" s="149">
        <f>ROUND((SUM(L38:L50))/1,2)</f>
        <v>0</v>
      </c>
      <c r="M51" s="149">
        <f>ROUND((SUM(M38:M50))/1,2)</f>
        <v>0</v>
      </c>
      <c r="N51" s="149"/>
      <c r="O51" s="149"/>
      <c r="P51" s="175">
        <f>ROUND((SUM(P38:P50))/1,2)</f>
        <v>0.02</v>
      </c>
      <c r="Q51" s="146"/>
      <c r="R51" s="146"/>
      <c r="S51" s="175">
        <f>ROUND((SUM(S38:S50))/1,2)</f>
        <v>0.86</v>
      </c>
      <c r="T51" s="146"/>
      <c r="U51" s="146"/>
      <c r="V51" s="146"/>
      <c r="W51" s="146"/>
      <c r="X51" s="146"/>
      <c r="Y51" s="146"/>
      <c r="Z51" s="146"/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149" t="s">
        <v>70</v>
      </c>
      <c r="E53" s="149"/>
      <c r="F53" s="167"/>
      <c r="G53" s="150"/>
      <c r="H53" s="150"/>
      <c r="I53" s="150"/>
      <c r="J53" s="149"/>
      <c r="K53" s="149"/>
      <c r="L53" s="149"/>
      <c r="M53" s="149"/>
      <c r="N53" s="149"/>
      <c r="O53" s="149"/>
      <c r="P53" s="149"/>
      <c r="Q53" s="146"/>
      <c r="R53" s="146"/>
      <c r="S53" s="149"/>
      <c r="T53" s="146"/>
      <c r="U53" s="146"/>
      <c r="V53" s="146"/>
      <c r="W53" s="146"/>
      <c r="X53" s="146"/>
      <c r="Y53" s="146"/>
      <c r="Z53" s="146"/>
    </row>
    <row r="54" spans="1:26" ht="24.95" customHeight="1" x14ac:dyDescent="0.25">
      <c r="A54" s="171"/>
      <c r="B54" s="168" t="s">
        <v>152</v>
      </c>
      <c r="C54" s="172" t="s">
        <v>153</v>
      </c>
      <c r="D54" s="168" t="s">
        <v>154</v>
      </c>
      <c r="E54" s="168" t="s">
        <v>92</v>
      </c>
      <c r="F54" s="169">
        <v>105.616</v>
      </c>
      <c r="G54" s="170"/>
      <c r="H54" s="170"/>
      <c r="I54" s="170">
        <f>ROUND(F54*(G54+H54),2)</f>
        <v>0</v>
      </c>
      <c r="J54" s="168">
        <f>ROUND(F54*(N54),2)</f>
        <v>448.87</v>
      </c>
      <c r="K54" s="1">
        <f>ROUND(F54*(O54),2)</f>
        <v>0</v>
      </c>
      <c r="L54" s="1">
        <f>ROUND(F54*(G54),2)</f>
        <v>0</v>
      </c>
      <c r="M54" s="1"/>
      <c r="N54" s="1">
        <v>4.25</v>
      </c>
      <c r="O54" s="1"/>
      <c r="P54" s="167">
        <v>2.5000000000000001E-4</v>
      </c>
      <c r="Q54" s="173"/>
      <c r="R54" s="173">
        <v>2.5000000000000001E-4</v>
      </c>
      <c r="S54" s="149">
        <f>ROUND(F54*(R54),3)</f>
        <v>2.5999999999999999E-2</v>
      </c>
      <c r="V54" s="174"/>
      <c r="Z54">
        <v>0</v>
      </c>
    </row>
    <row r="55" spans="1:26" ht="24.95" customHeight="1" x14ac:dyDescent="0.25">
      <c r="A55" s="171"/>
      <c r="B55" s="168" t="s">
        <v>152</v>
      </c>
      <c r="C55" s="172" t="s">
        <v>155</v>
      </c>
      <c r="D55" s="168" t="s">
        <v>156</v>
      </c>
      <c r="E55" s="168" t="s">
        <v>97</v>
      </c>
      <c r="F55" s="169">
        <v>2.6404E-2</v>
      </c>
      <c r="G55" s="170"/>
      <c r="H55" s="170"/>
      <c r="I55" s="170">
        <f>ROUND(F55*(G55+H55),2)</f>
        <v>0</v>
      </c>
      <c r="J55" s="168">
        <f>ROUND(F55*(N55),2)</f>
        <v>0.84</v>
      </c>
      <c r="K55" s="1">
        <f>ROUND(F55*(O55),2)</f>
        <v>0</v>
      </c>
      <c r="L55" s="1">
        <f>ROUND(F55*(G55),2)</f>
        <v>0</v>
      </c>
      <c r="M55" s="1"/>
      <c r="N55" s="1">
        <v>31.87</v>
      </c>
      <c r="O55" s="1"/>
      <c r="P55" s="160"/>
      <c r="Q55" s="173"/>
      <c r="R55" s="173"/>
      <c r="S55" s="149"/>
      <c r="V55" s="174"/>
      <c r="Z55">
        <v>0</v>
      </c>
    </row>
    <row r="56" spans="1:26" x14ac:dyDescent="0.25">
      <c r="A56" s="149"/>
      <c r="B56" s="149"/>
      <c r="C56" s="149"/>
      <c r="D56" s="149" t="s">
        <v>70</v>
      </c>
      <c r="E56" s="149"/>
      <c r="F56" s="167"/>
      <c r="G56" s="152"/>
      <c r="H56" s="152">
        <f>ROUND((SUM(M53:M55))/1,2)</f>
        <v>0</v>
      </c>
      <c r="I56" s="152">
        <f>ROUND((SUM(I53:I55))/1,2)</f>
        <v>0</v>
      </c>
      <c r="J56" s="149"/>
      <c r="K56" s="149"/>
      <c r="L56" s="149">
        <f>ROUND((SUM(L53:L55))/1,2)</f>
        <v>0</v>
      </c>
      <c r="M56" s="149">
        <f>ROUND((SUM(M53:M55))/1,2)</f>
        <v>0</v>
      </c>
      <c r="N56" s="149"/>
      <c r="O56" s="149"/>
      <c r="P56" s="175">
        <f>ROUND((SUM(P53:P55))/1,2)</f>
        <v>0</v>
      </c>
      <c r="Q56" s="146"/>
      <c r="R56" s="146"/>
      <c r="S56" s="175">
        <f>ROUND((SUM(S53:S55))/1,2)</f>
        <v>0.03</v>
      </c>
      <c r="T56" s="146"/>
      <c r="U56" s="146"/>
      <c r="V56" s="146"/>
      <c r="W56" s="146"/>
      <c r="X56" s="146"/>
      <c r="Y56" s="146"/>
      <c r="Z56" s="146"/>
    </row>
    <row r="57" spans="1:26" x14ac:dyDescent="0.25">
      <c r="A57" s="1"/>
      <c r="B57" s="1"/>
      <c r="C57" s="1"/>
      <c r="D57" s="1"/>
      <c r="E57" s="1"/>
      <c r="F57" s="160"/>
      <c r="G57" s="142"/>
      <c r="H57" s="142"/>
      <c r="I57" s="142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49"/>
      <c r="B58" s="149"/>
      <c r="C58" s="149"/>
      <c r="D58" s="149" t="s">
        <v>71</v>
      </c>
      <c r="E58" s="149"/>
      <c r="F58" s="167"/>
      <c r="G58" s="150"/>
      <c r="H58" s="150"/>
      <c r="I58" s="150"/>
      <c r="J58" s="149"/>
      <c r="K58" s="149"/>
      <c r="L58" s="149"/>
      <c r="M58" s="149"/>
      <c r="N58" s="149"/>
      <c r="O58" s="149"/>
      <c r="P58" s="149"/>
      <c r="Q58" s="146"/>
      <c r="R58" s="146"/>
      <c r="S58" s="149"/>
      <c r="T58" s="146"/>
      <c r="U58" s="146"/>
      <c r="V58" s="146"/>
      <c r="W58" s="146"/>
      <c r="X58" s="146"/>
      <c r="Y58" s="146"/>
      <c r="Z58" s="146"/>
    </row>
    <row r="59" spans="1:26" ht="24.95" customHeight="1" x14ac:dyDescent="0.25">
      <c r="A59" s="171"/>
      <c r="B59" s="168" t="s">
        <v>157</v>
      </c>
      <c r="C59" s="172" t="s">
        <v>158</v>
      </c>
      <c r="D59" s="168" t="s">
        <v>159</v>
      </c>
      <c r="E59" s="168" t="s">
        <v>103</v>
      </c>
      <c r="F59" s="169">
        <v>135.95400000000001</v>
      </c>
      <c r="G59" s="170"/>
      <c r="H59" s="170"/>
      <c r="I59" s="170">
        <f>ROUND(F59*(G59+H59),2)</f>
        <v>0</v>
      </c>
      <c r="J59" s="168">
        <f>ROUND(F59*(N59),2)</f>
        <v>648.5</v>
      </c>
      <c r="K59" s="1">
        <f>ROUND(F59*(O59),2)</f>
        <v>0</v>
      </c>
      <c r="L59" s="1">
        <f>ROUND(F59*(G59),2)</f>
        <v>0</v>
      </c>
      <c r="M59" s="1"/>
      <c r="N59" s="1">
        <v>4.7699999999999996</v>
      </c>
      <c r="O59" s="1"/>
      <c r="P59" s="167">
        <v>3.0000000000000001E-5</v>
      </c>
      <c r="Q59" s="173"/>
      <c r="R59" s="173">
        <v>3.0000000000000001E-5</v>
      </c>
      <c r="S59" s="149">
        <f>ROUND(F59*(R59),3)</f>
        <v>4.0000000000000001E-3</v>
      </c>
      <c r="V59" s="174"/>
      <c r="Z59">
        <v>0</v>
      </c>
    </row>
    <row r="60" spans="1:26" ht="24.95" customHeight="1" x14ac:dyDescent="0.25">
      <c r="A60" s="171"/>
      <c r="B60" s="168" t="s">
        <v>157</v>
      </c>
      <c r="C60" s="172" t="s">
        <v>160</v>
      </c>
      <c r="D60" s="168" t="s">
        <v>161</v>
      </c>
      <c r="E60" s="168" t="s">
        <v>97</v>
      </c>
      <c r="F60" s="169">
        <v>0.19071627119999998</v>
      </c>
      <c r="G60" s="170"/>
      <c r="H60" s="170"/>
      <c r="I60" s="170">
        <f>ROUND(F60*(G60+H60),2)</f>
        <v>0</v>
      </c>
      <c r="J60" s="168">
        <f>ROUND(F60*(N60),2)</f>
        <v>5.07</v>
      </c>
      <c r="K60" s="1">
        <f>ROUND(F60*(O60),2)</f>
        <v>0</v>
      </c>
      <c r="L60" s="1">
        <f>ROUND(F60*(G60),2)</f>
        <v>0</v>
      </c>
      <c r="M60" s="1"/>
      <c r="N60" s="1">
        <v>26.59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119</v>
      </c>
      <c r="C61" s="172" t="s">
        <v>162</v>
      </c>
      <c r="D61" s="168" t="s">
        <v>163</v>
      </c>
      <c r="E61" s="168" t="s">
        <v>103</v>
      </c>
      <c r="F61" s="169">
        <v>141.39215999999999</v>
      </c>
      <c r="G61" s="170"/>
      <c r="H61" s="170"/>
      <c r="I61" s="170">
        <f>ROUND(F61*(G61+H61),2)</f>
        <v>0</v>
      </c>
      <c r="J61" s="168">
        <f>ROUND(F61*(N61),2)</f>
        <v>165.43</v>
      </c>
      <c r="K61" s="1">
        <f>ROUND(F61*(O61),2)</f>
        <v>0</v>
      </c>
      <c r="L61" s="1"/>
      <c r="M61" s="1">
        <f>ROUND(F61*(G61),2)</f>
        <v>0</v>
      </c>
      <c r="N61" s="1">
        <v>1.17</v>
      </c>
      <c r="O61" s="1"/>
      <c r="P61" s="167">
        <v>1.32E-3</v>
      </c>
      <c r="Q61" s="173"/>
      <c r="R61" s="173">
        <v>1.32E-3</v>
      </c>
      <c r="S61" s="149">
        <f>ROUND(F61*(R61),3)</f>
        <v>0.187</v>
      </c>
      <c r="V61" s="174"/>
      <c r="Z61">
        <v>0</v>
      </c>
    </row>
    <row r="62" spans="1:26" x14ac:dyDescent="0.25">
      <c r="A62" s="149"/>
      <c r="B62" s="149"/>
      <c r="C62" s="149"/>
      <c r="D62" s="149" t="s">
        <v>71</v>
      </c>
      <c r="E62" s="149"/>
      <c r="F62" s="167"/>
      <c r="G62" s="152"/>
      <c r="H62" s="152">
        <f>ROUND((SUM(M58:M61))/1,2)</f>
        <v>0</v>
      </c>
      <c r="I62" s="152">
        <f>ROUND((SUM(I58:I61))/1,2)</f>
        <v>0</v>
      </c>
      <c r="J62" s="149"/>
      <c r="K62" s="149"/>
      <c r="L62" s="149">
        <f>ROUND((SUM(L58:L61))/1,2)</f>
        <v>0</v>
      </c>
      <c r="M62" s="149">
        <f>ROUND((SUM(M58:M61))/1,2)</f>
        <v>0</v>
      </c>
      <c r="N62" s="149"/>
      <c r="O62" s="149"/>
      <c r="P62" s="175">
        <f>ROUND((SUM(P58:P61))/1,2)</f>
        <v>0</v>
      </c>
      <c r="Q62" s="146"/>
      <c r="R62" s="146"/>
      <c r="S62" s="175">
        <f>ROUND((SUM(S58:S61))/1,2)</f>
        <v>0.19</v>
      </c>
      <c r="T62" s="146"/>
      <c r="U62" s="146"/>
      <c r="V62" s="146"/>
      <c r="W62" s="146"/>
      <c r="X62" s="146"/>
      <c r="Y62" s="146"/>
      <c r="Z62" s="146"/>
    </row>
    <row r="63" spans="1:26" x14ac:dyDescent="0.25">
      <c r="A63" s="1"/>
      <c r="B63" s="1"/>
      <c r="C63" s="1"/>
      <c r="D63" s="1"/>
      <c r="E63" s="1"/>
      <c r="F63" s="160"/>
      <c r="G63" s="142"/>
      <c r="H63" s="142"/>
      <c r="I63" s="142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49"/>
      <c r="B64" s="149"/>
      <c r="C64" s="149"/>
      <c r="D64" s="149" t="s">
        <v>72</v>
      </c>
      <c r="E64" s="149"/>
      <c r="F64" s="167"/>
      <c r="G64" s="150"/>
      <c r="H64" s="150"/>
      <c r="I64" s="150"/>
      <c r="J64" s="149"/>
      <c r="K64" s="149"/>
      <c r="L64" s="149"/>
      <c r="M64" s="149"/>
      <c r="N64" s="149"/>
      <c r="O64" s="149"/>
      <c r="P64" s="149"/>
      <c r="Q64" s="146"/>
      <c r="R64" s="146"/>
      <c r="S64" s="149"/>
      <c r="T64" s="146"/>
      <c r="U64" s="146"/>
      <c r="V64" s="146"/>
      <c r="W64" s="146"/>
      <c r="X64" s="146"/>
      <c r="Y64" s="146"/>
      <c r="Z64" s="146"/>
    </row>
    <row r="65" spans="1:26" ht="24.95" customHeight="1" x14ac:dyDescent="0.25">
      <c r="A65" s="171"/>
      <c r="B65" s="168" t="s">
        <v>164</v>
      </c>
      <c r="C65" s="172" t="s">
        <v>165</v>
      </c>
      <c r="D65" s="168" t="s">
        <v>166</v>
      </c>
      <c r="E65" s="168" t="s">
        <v>167</v>
      </c>
      <c r="F65" s="169">
        <v>24</v>
      </c>
      <c r="G65" s="170"/>
      <c r="H65" s="170"/>
      <c r="I65" s="170">
        <f>ROUND(F65*(G65+H65),2)</f>
        <v>0</v>
      </c>
      <c r="J65" s="168">
        <f>ROUND(F65*(N65),2)</f>
        <v>148.56</v>
      </c>
      <c r="K65" s="1">
        <f>ROUND(F65*(O65),2)</f>
        <v>0</v>
      </c>
      <c r="L65" s="1">
        <f>ROUND(F65*(G65),2)</f>
        <v>0</v>
      </c>
      <c r="M65" s="1"/>
      <c r="N65" s="1">
        <v>6.19</v>
      </c>
      <c r="O65" s="1"/>
      <c r="P65" s="167">
        <v>9.0000000000000006E-5</v>
      </c>
      <c r="Q65" s="173"/>
      <c r="R65" s="173">
        <v>9.0000000000000006E-5</v>
      </c>
      <c r="S65" s="149">
        <f>ROUND(F65*(R65),3)</f>
        <v>2E-3</v>
      </c>
      <c r="V65" s="174"/>
      <c r="Z65">
        <v>0</v>
      </c>
    </row>
    <row r="66" spans="1:26" ht="24.95" customHeight="1" x14ac:dyDescent="0.25">
      <c r="A66" s="171"/>
      <c r="B66" s="168" t="s">
        <v>164</v>
      </c>
      <c r="C66" s="172" t="s">
        <v>168</v>
      </c>
      <c r="D66" s="168" t="s">
        <v>169</v>
      </c>
      <c r="E66" s="168" t="s">
        <v>97</v>
      </c>
      <c r="F66" s="169">
        <v>2.16E-3</v>
      </c>
      <c r="G66" s="170"/>
      <c r="H66" s="170"/>
      <c r="I66" s="170">
        <f>ROUND(F66*(G66+H66),2)</f>
        <v>0</v>
      </c>
      <c r="J66" s="168">
        <f>ROUND(F66*(N66),2)</f>
        <v>0.09</v>
      </c>
      <c r="K66" s="1">
        <f>ROUND(F66*(O66),2)</f>
        <v>0</v>
      </c>
      <c r="L66" s="1">
        <f>ROUND(F66*(G66),2)</f>
        <v>0</v>
      </c>
      <c r="M66" s="1"/>
      <c r="N66" s="1">
        <v>39.6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170</v>
      </c>
      <c r="C67" s="172" t="s">
        <v>171</v>
      </c>
      <c r="D67" s="168" t="s">
        <v>172</v>
      </c>
      <c r="E67" s="168" t="s">
        <v>130</v>
      </c>
      <c r="F67" s="169">
        <v>24</v>
      </c>
      <c r="G67" s="170"/>
      <c r="H67" s="170"/>
      <c r="I67" s="170">
        <f>ROUND(F67*(G67+H67),2)</f>
        <v>0</v>
      </c>
      <c r="J67" s="168">
        <f>ROUND(F67*(N67),2)</f>
        <v>74.64</v>
      </c>
      <c r="K67" s="1">
        <f>ROUND(F67*(O67),2)</f>
        <v>0</v>
      </c>
      <c r="L67" s="1"/>
      <c r="M67" s="1">
        <f>ROUND(F67*(G67),2)</f>
        <v>0</v>
      </c>
      <c r="N67" s="1">
        <v>3.11</v>
      </c>
      <c r="O67" s="1"/>
      <c r="P67" s="160"/>
      <c r="Q67" s="173"/>
      <c r="R67" s="173"/>
      <c r="S67" s="149"/>
      <c r="V67" s="174"/>
      <c r="Z67">
        <v>0</v>
      </c>
    </row>
    <row r="68" spans="1:26" x14ac:dyDescent="0.25">
      <c r="A68" s="149"/>
      <c r="B68" s="149"/>
      <c r="C68" s="149"/>
      <c r="D68" s="149" t="s">
        <v>72</v>
      </c>
      <c r="E68" s="149"/>
      <c r="F68" s="167"/>
      <c r="G68" s="152"/>
      <c r="H68" s="152"/>
      <c r="I68" s="152">
        <f>ROUND((SUM(I64:I67))/1,2)</f>
        <v>0</v>
      </c>
      <c r="J68" s="149"/>
      <c r="K68" s="149"/>
      <c r="L68" s="149">
        <f>ROUND((SUM(L64:L67))/1,2)</f>
        <v>0</v>
      </c>
      <c r="M68" s="149">
        <f>ROUND((SUM(M64:M67))/1,2)</f>
        <v>0</v>
      </c>
      <c r="N68" s="149"/>
      <c r="O68" s="149"/>
      <c r="P68" s="175"/>
      <c r="S68" s="167">
        <f>ROUND((SUM(S64:S67))/1,2)</f>
        <v>0</v>
      </c>
      <c r="V68">
        <f>ROUND((SUM(V64:V67))/1,2)</f>
        <v>0</v>
      </c>
    </row>
    <row r="69" spans="1:26" x14ac:dyDescent="0.25">
      <c r="A69" s="1"/>
      <c r="B69" s="1"/>
      <c r="C69" s="1"/>
      <c r="D69" s="1"/>
      <c r="E69" s="1"/>
      <c r="F69" s="160"/>
      <c r="G69" s="142"/>
      <c r="H69" s="142"/>
      <c r="I69" s="142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49"/>
      <c r="B70" s="149"/>
      <c r="C70" s="149"/>
      <c r="D70" s="2" t="s">
        <v>67</v>
      </c>
      <c r="E70" s="149"/>
      <c r="F70" s="167"/>
      <c r="G70" s="152"/>
      <c r="H70" s="152">
        <f>ROUND((SUM(M23:M69))/2,2)</f>
        <v>0</v>
      </c>
      <c r="I70" s="152">
        <f>ROUND((SUM(I23:I69))/2,2)</f>
        <v>0</v>
      </c>
      <c r="J70" s="149"/>
      <c r="K70" s="149"/>
      <c r="L70" s="149">
        <f>ROUND((SUM(L23:L69))/2,2)</f>
        <v>0</v>
      </c>
      <c r="M70" s="149">
        <f>ROUND((SUM(M23:M69))/2,2)</f>
        <v>0</v>
      </c>
      <c r="N70" s="149"/>
      <c r="O70" s="149"/>
      <c r="P70" s="175"/>
      <c r="S70" s="175">
        <f>ROUND((SUM(S23:S69))/2,2)</f>
        <v>5.14</v>
      </c>
      <c r="V70">
        <f>ROUND((SUM(V23:V69))/2,2)</f>
        <v>0</v>
      </c>
    </row>
    <row r="71" spans="1:26" x14ac:dyDescent="0.25">
      <c r="A71" s="176"/>
      <c r="B71" s="176"/>
      <c r="C71" s="176"/>
      <c r="D71" s="176" t="s">
        <v>73</v>
      </c>
      <c r="E71" s="176"/>
      <c r="F71" s="177"/>
      <c r="G71" s="178"/>
      <c r="H71" s="178">
        <f>ROUND((SUM(M9:M70))/3,2)</f>
        <v>0</v>
      </c>
      <c r="I71" s="178">
        <f>ROUND((SUM(I9:I70))/3,2)</f>
        <v>0</v>
      </c>
      <c r="J71" s="176"/>
      <c r="K71" s="176">
        <f>ROUND((SUM(K9:K70))/3,2)</f>
        <v>0</v>
      </c>
      <c r="L71" s="176">
        <f>ROUND((SUM(L9:L70))/3,2)</f>
        <v>0</v>
      </c>
      <c r="M71" s="176">
        <f>ROUND((SUM(M9:M70))/3,2)</f>
        <v>0</v>
      </c>
      <c r="N71" s="176"/>
      <c r="O71" s="176"/>
      <c r="P71" s="177"/>
      <c r="Q71" s="179"/>
      <c r="R71" s="179"/>
      <c r="S71" s="193">
        <f>ROUND((SUM(S9:S70))/3,2)</f>
        <v>12.65</v>
      </c>
      <c r="T71" s="179"/>
      <c r="U71" s="179"/>
      <c r="V71" s="179">
        <f>ROUND((SUM(V9:V70))/3,2)</f>
        <v>0</v>
      </c>
      <c r="Z71">
        <f>(SUM(Z9:Z70))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Prístavba Hygienického centra elokovaného pracoviska SKC Sačurov / SO-01 Prístavba Hygienického centra - ASR  -strešný plášť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14511</vt:lpstr>
      <vt:lpstr>Rekap 14511</vt:lpstr>
      <vt:lpstr>SO 14511</vt:lpstr>
      <vt:lpstr>'Rekap 14511'!Názvy_tlače</vt:lpstr>
      <vt:lpstr>'SO 14511'!Názvy_tlače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2019-12-04T17:42:51Z</dcterms:created>
  <dcterms:modified xsi:type="dcterms:W3CDTF">2019-12-04T18:15:21Z</dcterms:modified>
</cp:coreProperties>
</file>